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emailarizona-my.sharepoint.com/personal/omambrose_arizona_edu/Documents/Documents/AZTI Internal/"/>
    </mc:Choice>
  </mc:AlternateContent>
  <xr:revisionPtr revIDLastSave="0" documentId="8_{BC07B9A4-EB51-4B41-A139-DA621DD1FD86}" xr6:coauthVersionLast="47" xr6:coauthVersionMax="47" xr10:uidLastSave="{00000000-0000-0000-0000-000000000000}"/>
  <bookViews>
    <workbookView xWindow="-98" yWindow="-98" windowWidth="28996" windowHeight="15675" xr2:uid="{00000000-000D-0000-FFFF-FFFF00000000}"/>
  </bookViews>
  <sheets>
    <sheet name="Faculty Spreadsheet" sheetId="1" r:id="rId1"/>
    <sheet name="Sheet1" sheetId="2" r:id="rId2"/>
  </sheets>
  <definedNames>
    <definedName name="_xlnm._FilterDatabase" localSheetId="0" hidden="1">'Faculty Spreadsheet'!$A$1:$G$157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IPkGczVRtb1B8XEMQL+m3tXOjDifFpw5wdFkDmBPSGM="/>
    </ext>
  </extLst>
</workbook>
</file>

<file path=xl/calcChain.xml><?xml version="1.0" encoding="utf-8"?>
<calcChain xmlns="http://schemas.openxmlformats.org/spreadsheetml/2006/main">
  <c r="D164" i="1" l="1"/>
  <c r="B164" i="1"/>
  <c r="B109" i="1"/>
  <c r="B108" i="1"/>
  <c r="B107" i="1"/>
  <c r="D106" i="1"/>
  <c r="B106" i="1"/>
  <c r="D105" i="1"/>
  <c r="B105" i="1"/>
  <c r="D104" i="1"/>
  <c r="B104" i="1"/>
  <c r="B103" i="1"/>
  <c r="D102" i="1"/>
  <c r="B102" i="1"/>
  <c r="D101" i="1"/>
  <c r="B101" i="1"/>
  <c r="D100" i="1"/>
  <c r="B100" i="1"/>
  <c r="B99" i="1"/>
  <c r="B98" i="1"/>
  <c r="B97" i="1"/>
  <c r="B96" i="1"/>
  <c r="B95" i="1"/>
  <c r="B94" i="1"/>
  <c r="D93" i="1"/>
  <c r="B93" i="1"/>
  <c r="B92" i="1"/>
  <c r="D91" i="1"/>
  <c r="B91" i="1"/>
  <c r="D89" i="1"/>
  <c r="B89" i="1"/>
  <c r="D88" i="1"/>
  <c r="B88" i="1"/>
  <c r="B87" i="1"/>
  <c r="B86" i="1"/>
  <c r="B84" i="1"/>
  <c r="B83" i="1"/>
  <c r="B82" i="1"/>
  <c r="B81" i="1"/>
  <c r="D80" i="1"/>
  <c r="B80" i="1"/>
  <c r="D79" i="1"/>
  <c r="B79" i="1"/>
  <c r="B78" i="1"/>
  <c r="B77" i="1"/>
  <c r="B76" i="1"/>
  <c r="D74" i="1"/>
  <c r="B74" i="1"/>
  <c r="D73" i="1"/>
  <c r="B73" i="1"/>
  <c r="D72" i="1"/>
  <c r="B72" i="1"/>
  <c r="D71" i="1"/>
  <c r="B71" i="1"/>
  <c r="B70" i="1"/>
  <c r="B69" i="1"/>
  <c r="B68" i="1"/>
  <c r="D67" i="1"/>
  <c r="B67" i="1"/>
  <c r="B66" i="1"/>
  <c r="D65" i="1"/>
  <c r="B65" i="1"/>
  <c r="D64" i="1"/>
  <c r="B64" i="1"/>
  <c r="D63" i="1"/>
  <c r="B63" i="1"/>
  <c r="D62" i="1"/>
  <c r="B62" i="1"/>
  <c r="B61" i="1"/>
  <c r="D60" i="1"/>
  <c r="B60" i="1"/>
  <c r="B59" i="1"/>
  <c r="D58" i="1"/>
  <c r="B58" i="1"/>
  <c r="D57" i="1"/>
  <c r="B57" i="1"/>
  <c r="D55" i="1"/>
  <c r="B55" i="1"/>
  <c r="B54" i="1"/>
  <c r="D53" i="1"/>
  <c r="B53" i="1"/>
  <c r="D52" i="1"/>
  <c r="B52" i="1"/>
  <c r="D51" i="1"/>
  <c r="B51" i="1"/>
  <c r="B50" i="1"/>
  <c r="D49" i="1"/>
  <c r="B49" i="1"/>
  <c r="B48" i="1"/>
  <c r="D47" i="1"/>
  <c r="B47" i="1"/>
  <c r="B46" i="1"/>
  <c r="B45" i="1"/>
  <c r="D44" i="1"/>
  <c r="B44" i="1"/>
  <c r="D43" i="1"/>
  <c r="B43" i="1"/>
  <c r="B42" i="1"/>
  <c r="D41" i="1"/>
  <c r="B41" i="1"/>
  <c r="B40" i="1"/>
  <c r="B39" i="1"/>
  <c r="B38" i="1"/>
  <c r="B37" i="1"/>
  <c r="B36" i="1"/>
  <c r="D35" i="1"/>
  <c r="B35" i="1"/>
  <c r="B34" i="1"/>
  <c r="B32" i="1"/>
  <c r="D31" i="1"/>
  <c r="B31" i="1"/>
  <c r="B30" i="1"/>
  <c r="D29" i="1"/>
  <c r="B29" i="1"/>
  <c r="B28" i="1"/>
  <c r="B27" i="1"/>
  <c r="B26" i="1"/>
  <c r="D25" i="1"/>
  <c r="B25" i="1"/>
  <c r="D24" i="1"/>
  <c r="B24" i="1"/>
  <c r="D23" i="1"/>
  <c r="B23" i="1"/>
  <c r="B22" i="1"/>
  <c r="B21" i="1"/>
  <c r="B20" i="1"/>
  <c r="D19" i="1"/>
  <c r="B19" i="1"/>
  <c r="D18" i="1"/>
  <c r="B18" i="1"/>
  <c r="D17" i="1"/>
  <c r="B17" i="1"/>
  <c r="D16" i="1"/>
  <c r="B16" i="1"/>
  <c r="D15" i="1"/>
  <c r="B15" i="1"/>
  <c r="B14" i="1"/>
  <c r="B13" i="1"/>
  <c r="D12" i="1"/>
  <c r="B12" i="1"/>
  <c r="B11" i="1"/>
  <c r="B10" i="1"/>
  <c r="D9" i="1"/>
  <c r="B9" i="1"/>
  <c r="D7" i="1"/>
  <c r="B7" i="1"/>
  <c r="B6" i="1"/>
  <c r="D5" i="1"/>
  <c r="B5" i="1"/>
  <c r="B4" i="1"/>
  <c r="D3" i="1"/>
  <c r="B3" i="1"/>
  <c r="D2" i="1"/>
  <c r="B2" i="1"/>
</calcChain>
</file>

<file path=xl/sharedStrings.xml><?xml version="1.0" encoding="utf-8"?>
<sst xmlns="http://schemas.openxmlformats.org/spreadsheetml/2006/main" count="901" uniqueCount="566">
  <si>
    <t>University</t>
  </si>
  <si>
    <t>School</t>
  </si>
  <si>
    <t>Title</t>
  </si>
  <si>
    <t>Name</t>
  </si>
  <si>
    <t>Email</t>
  </si>
  <si>
    <t>Research Fields</t>
  </si>
  <si>
    <t>Research or Personal Link</t>
  </si>
  <si>
    <t>Please contact AZTI@arizona.edu for any questions</t>
  </si>
  <si>
    <t>ASU</t>
  </si>
  <si>
    <t>Assistant Professor</t>
  </si>
  <si>
    <t>allison.poulos@asu.edu</t>
  </si>
  <si>
    <t>Travel behavior change, Active transportation, Safe Routes to School.</t>
  </si>
  <si>
    <t>https://sites.google.com/asu.edu/asclab/home</t>
  </si>
  <si>
    <t>UArizona</t>
  </si>
  <si>
    <t>Associate Professor</t>
  </si>
  <si>
    <t>arlieadkins@arizona.edu</t>
  </si>
  <si>
    <t>Urban Planning, Transportation Safety</t>
  </si>
  <si>
    <t>Professor</t>
  </si>
  <si>
    <t>Barzin Mobasher</t>
  </si>
  <si>
    <t>barzin@asu.edu</t>
  </si>
  <si>
    <t>Materials science, mechanics of solids, and structural design.</t>
  </si>
  <si>
    <t>Lecturer</t>
  </si>
  <si>
    <t>bbidolli@arizona.edu</t>
  </si>
  <si>
    <t>Smart Cities, Transportation</t>
  </si>
  <si>
    <t>NAU</t>
  </si>
  <si>
    <t>Ben Dymond</t>
  </si>
  <si>
    <t>Ben.Dymond@nau.edu</t>
  </si>
  <si>
    <t>Resiliency of reinforced concrete, prestressed concrete, and CLT infrastructure and structural systems. Destructive experimental laboratory research. Short- and long-term field monitoring experiments. Non-destructive numerical analyses. Shear behavior of prestressed concrete members. Anchorage of metallic and non-metallic reinforcement in concrete.</t>
  </si>
  <si>
    <t>Research Scientist</t>
  </si>
  <si>
    <t>bharatpathivada@arizona.edu</t>
  </si>
  <si>
    <t>Traffic Safety Analysis, Crash Modeling, Traffic Operations.</t>
  </si>
  <si>
    <t>College of Architecture, Planning &amp; Landscape Architecture (CAPLA)</t>
  </si>
  <si>
    <t>Bo Yang</t>
  </si>
  <si>
    <t>boyang17@arizona.edu</t>
  </si>
  <si>
    <t>Community planning and design, Green infrastructure, Landscape performance, and Stormwater management</t>
  </si>
  <si>
    <t>https://capla.arizona.edu/faculty-staff/bo-yang</t>
  </si>
  <si>
    <t>Brendan.Russo@nau.edu</t>
  </si>
  <si>
    <t>Traffic/transportation safety, Safety performance and economic assessments of roadway design features, Safety impacts of automated driving system (ADS) equipped vehicles, Vulnerable road user safety and behavior, Driver behavior, Econometric methods for transportation data analysis Intelligent transportation systems</t>
  </si>
  <si>
    <t>https://in.nau.edu/aztrans/</t>
  </si>
  <si>
    <t>Emeritus Professor</t>
  </si>
  <si>
    <t>Bridget Bero</t>
  </si>
  <si>
    <t xml:space="preserve">Bridget.Bero@nau.edu </t>
  </si>
  <si>
    <t>Hazardous waste management, risk assessment</t>
  </si>
  <si>
    <t>Assistant Director Research Advancement</t>
  </si>
  <si>
    <t>Charlotte Brown</t>
  </si>
  <si>
    <t>charlotte.brown@asu.edu</t>
  </si>
  <si>
    <t>chrislim@arizona.edu</t>
  </si>
  <si>
    <t>explores the potential application of low-cost sensor technologies for personal-level exposure assessment, urban air pollution modeling, and community-based environmental justice projects.</t>
  </si>
  <si>
    <t>Christian Hoover</t>
  </si>
  <si>
    <t>Christian.Hoover@asu.edu</t>
  </si>
  <si>
    <t>structural and solid mechanics, fracture mechanics, multi-scale material characterization, materials and structural testing</t>
  </si>
  <si>
    <t>Claudia Zapata</t>
  </si>
  <si>
    <t>claudia.zapata@asu.edu</t>
  </si>
  <si>
    <t>Unsaturated soil mechanics</t>
  </si>
  <si>
    <t>https://cbbg.engineering.asu.edu/</t>
  </si>
  <si>
    <t>Professor of Practice</t>
  </si>
  <si>
    <t>cmd@arizona.edu</t>
  </si>
  <si>
    <t>https://www.u.arizona.edu/~cmd/</t>
  </si>
  <si>
    <t>crisman@arizona.edu</t>
  </si>
  <si>
    <t>Urban Planning and Development</t>
  </si>
  <si>
    <t>curransk@arizona.edu</t>
  </si>
  <si>
    <t>Travel behavior, land use, transportation planning and engineering, traffic/transportation impact studies, qualitative data collection (e.g., surveys)</t>
  </si>
  <si>
    <t>daoqin.tong@asu.edu</t>
  </si>
  <si>
    <t>Spatial Analytics, Spatial Optimization, Geographic Information System, Spatial Statistics, Transportation Planning, Geography, Food Desert Analysis, Food, Water, Energy Nexus</t>
  </si>
  <si>
    <t>david.a.king@asu.edu</t>
  </si>
  <si>
    <t>Urban Planning, Transportation Planning</t>
  </si>
  <si>
    <t>David C. Folch</t>
  </si>
  <si>
    <t>David.Folch@nau.edu</t>
  </si>
  <si>
    <t>Demographics; Spatial analysis; GIS; Geocomputation; Small area estimation</t>
  </si>
  <si>
    <t>Dimitri Bertsekas</t>
  </si>
  <si>
    <t>dbertsek@asu.edu</t>
  </si>
  <si>
    <t>Reinforcement learning, artificial intelligence, optimization, linear and nonlinear programming, data communication networks, parallel and distributed computation</t>
  </si>
  <si>
    <t>Department Head, Professor</t>
  </si>
  <si>
    <t>Dominic Boccelli</t>
  </si>
  <si>
    <t>dboccelli@arizona.edu</t>
  </si>
  <si>
    <t>urban water infrastructure</t>
  </si>
  <si>
    <t>deborah.salon@asu.edu</t>
  </si>
  <si>
    <t>Diana.Calvo@nau.edu</t>
  </si>
  <si>
    <t>Water security Bioenergies Environmental Impact</t>
  </si>
  <si>
    <t>dpapajohn@arizona.edu</t>
  </si>
  <si>
    <t>Alternative project delivery methods</t>
  </si>
  <si>
    <t>https://sites.arizona.edu/dpapajohn/</t>
  </si>
  <si>
    <t>Anthony J. Lamanna</t>
  </si>
  <si>
    <t>DrTony@asu.edu</t>
  </si>
  <si>
    <t>Anchorage to concrete, sustainable development, innovative construction materials, blast mitigation, and strengthening, repair, retrofit, and adaptive reuse of existing structures.</t>
  </si>
  <si>
    <t>Dwarak Ravikumar</t>
  </si>
  <si>
    <t>dtriplic@asu.edu</t>
  </si>
  <si>
    <t>Designing and implementing circular economy solutions to address climate change, and developing assessments methods to guide and improve the sustainability outcomes of large-scale technology transitions</t>
  </si>
  <si>
    <t>Regents Professor</t>
  </si>
  <si>
    <t>Edward Kavazanjian</t>
  </si>
  <si>
    <t>Edward.Kavazanjian@asu.edu</t>
  </si>
  <si>
    <t>Geotechnical Engineering, Geotechnical Earthquake Engineering, Waste Containment, Mechanical Properties of Municpal Solid Waste</t>
  </si>
  <si>
    <t>Edward.Smaglik@nau.edu</t>
  </si>
  <si>
    <t>Traffic Operations, Multimodal Operations, Traffic Detection, Emerging Technologies, ITS.</t>
  </si>
  <si>
    <t>Ellie Fini</t>
  </si>
  <si>
    <t>efini@asu.edu</t>
  </si>
  <si>
    <t>Built Environment and Health, Human-centered Design, Building Decarbonization, Air Quality, Sustainable Construction, Roofing Products, Adhesives and Sealants, Bio-based and Bio-inspired Materials, Multi-scale Characterization and Modeling, Surface and Interface Characterization</t>
  </si>
  <si>
    <t>egornish@arizona.edu</t>
  </si>
  <si>
    <t>Arid land vegetation management</t>
  </si>
  <si>
    <t>https://www.gornishlab.com/</t>
  </si>
  <si>
    <t>Emmanuel Salifu</t>
  </si>
  <si>
    <t>Emmanuel.Salifu@asu.edu</t>
  </si>
  <si>
    <t>Engineered living materials/systems.
Soil improvement: environmental geotechnics, biogeotechnics (microbial/macrofungi-mediated; enzyme; biochemicals).
Mycoremediation of contaminated lands.
Soil and water management (health &amp; quality) for agriculture.</t>
  </si>
  <si>
    <t>https://labs.engineering.asu.edu/salifulab/</t>
  </si>
  <si>
    <t>School of Natural Resources and the Environment</t>
  </si>
  <si>
    <t>Aaron Flesch</t>
  </si>
  <si>
    <t>flesch@ag.arizona.edu</t>
  </si>
  <si>
    <t>Landscape ecology habitat selection movement ecology</t>
  </si>
  <si>
    <t>http://aaronflesch.com/</t>
  </si>
  <si>
    <t>George N. Frantziskonis</t>
  </si>
  <si>
    <t>frantzis@arizona.edu</t>
  </si>
  <si>
    <t>Multiscale Material and Structural Characterization and Applications</t>
  </si>
  <si>
    <t>gautamd@asu.edu</t>
  </si>
  <si>
    <t>Machine Learning, Data Science, Signal and Information Processing, Network Sciences</t>
  </si>
  <si>
    <t>Jennifer Guohong Duan</t>
  </si>
  <si>
    <t>gduan@arizona.edu</t>
  </si>
  <si>
    <t>Flow hydraulics and sediment transport research on bridges; scour at bridge piers and abutments, hydraulics of flow passing through bridges and culverts, river mechanics, street and road drainage.</t>
  </si>
  <si>
    <t>Geunyeong Byeon</t>
  </si>
  <si>
    <t>geunyeong.byeon@asu.edu</t>
  </si>
  <si>
    <t>Operations research, energy systems, mathematical modeling.</t>
  </si>
  <si>
    <t>Giulia Pedrielli</t>
  </si>
  <si>
    <t>giulia.pedrielli@asu.edu</t>
  </si>
  <si>
    <t>Stochastic simulation, simulation-based optimization, statistical learning, optimization of complex systems</t>
  </si>
  <si>
    <t>Hamid Saadatmanesh</t>
  </si>
  <si>
    <t>hamid@arizona.edu</t>
  </si>
  <si>
    <t>Research Senior</t>
  </si>
  <si>
    <t>Hareg Sabe-Newlon</t>
  </si>
  <si>
    <t>hareg.sabe@asu.edu</t>
  </si>
  <si>
    <t>hasan.ozer@asu.edu</t>
  </si>
  <si>
    <t>Pavement Materials Characterization, Pavement Design and Analysis</t>
  </si>
  <si>
    <t>Hee-Jeong Kim</t>
  </si>
  <si>
    <t>heejeong@arizona.edu</t>
  </si>
  <si>
    <t>Developing low-carbon concrete pavement (infrastructure) Developing resilient concrete pavement (infrastructure) in extreme environments (hot-cold) Applying 3D printing technology on pavement and materials. Her area of expertise is the multi-scale chemo-mechanical characterization of advanced materials in civil engineering. Kim's research involves designing and developing sustainable construction materials based on advanced multi-scale computational modeling and material characterization, improving the sustainability and resilience of civil infrastructure, and utilizing digital fabrication, including large-scale printing in the development and application of new construction.</t>
  </si>
  <si>
    <t>https://www.m2dlab.com/</t>
  </si>
  <si>
    <t>heejin.jeong@asu.edu</t>
  </si>
  <si>
    <t>Human systems engineering, data analytics, extended reality systems, human-robot collaboration, transportation safety, and occupational safety</t>
  </si>
  <si>
    <t>https://himer.lab.asu.edu/</t>
  </si>
  <si>
    <t>Assistant Research Professor</t>
  </si>
  <si>
    <t>hhaule@arizona.edu</t>
  </si>
  <si>
    <t>Transportation Systems Management and Operations Strategies, Traffic Incidents Management, Highway Safety and Crash Modeling, Real-Time Crowdsourced Traffic Data Applications in Transportation, Machine Learning Applications in Transportation</t>
  </si>
  <si>
    <t>Hongki Jo</t>
  </si>
  <si>
    <t>hjo@arizona.edu</t>
  </si>
  <si>
    <t>Development of the next-generation of smart technologies for innovating the way our civil systems are monitored, protected, and rehabilitated; which include, but not limited to, structural health monitoring, wireless smart sensor networks, bio-inspired sensing technologies, computer vision-base sensing, structural damage identification, advanced functional materials, seismic retrofit and rehabilitation, earthquake/Wind/Bridge engineering, energy harvesting, full-scale dynamic testing.</t>
  </si>
  <si>
    <t>Hamed Khodadaditirkolaei</t>
  </si>
  <si>
    <t>hkhodada@asu.edu</t>
  </si>
  <si>
    <t>Emerging geotechnical challenges from a nature-inspired and eco-friendly perspective.</t>
  </si>
  <si>
    <t>hrastgoftar@arizona.edu</t>
  </si>
  <si>
    <t>Decision-making under uncertainty, human-robotic interaction, swarm robotics, system autonomy, UAS traffic management, intelligent transportation, formal specification and verification, and finite-state abstraction of dynamical systems.</t>
  </si>
  <si>
    <t>https://smartlab.arizona.edu/</t>
  </si>
  <si>
    <t>Hua Wei</t>
  </si>
  <si>
    <t>hua.wei@asu.edu</t>
  </si>
  <si>
    <t>Artificial intelligence for the real world, especially in reinforcement learning and spatio-temporal data mining.</t>
  </si>
  <si>
    <t>hue-tam.jamme@asu.edu</t>
  </si>
  <si>
    <t>Transportation Planning, Mobility and belonging, Qualitative Methods, Global Urbanism, Technology and Society</t>
  </si>
  <si>
    <t>Hao Xin</t>
  </si>
  <si>
    <t>hxin@arizona.edu</t>
  </si>
  <si>
    <t>Sensing for autonomous driving, automotive radar, wireless communication</t>
  </si>
  <si>
    <t>http://mwca.ece.arizona.edu/</t>
  </si>
  <si>
    <t>Research Assistant Professor</t>
  </si>
  <si>
    <t>ibatur@asu.edu</t>
  </si>
  <si>
    <t>Travel Behavior, Sustainable and Equitable Transportation, Emerging Transportation Technologies, Travel Demand Forecasting, Smart Cities, Transportation Data Analytics</t>
  </si>
  <si>
    <t>Teaching Professor</t>
  </si>
  <si>
    <t>jason.kelley@asu.edu</t>
  </si>
  <si>
    <t>City Building and Urban Structure, Transportation Planning, Urban Design and Sustainable Cities, Urban Planning</t>
  </si>
  <si>
    <t>Adjunct Lecturer</t>
  </si>
  <si>
    <t>jhabansky@arizona.edu</t>
  </si>
  <si>
    <t>Transit-oriented Development, Urban and Regional Planning</t>
  </si>
  <si>
    <t>Senior Research Administrator</t>
  </si>
  <si>
    <t>Jessica Helbling</t>
  </si>
  <si>
    <t>Jhelbling@arizona.edu</t>
  </si>
  <si>
    <t>-</t>
  </si>
  <si>
    <t>jiuliano@arizona.edu</t>
  </si>
  <si>
    <t>Transportation, Bicycle Planning, Urban Planning</t>
  </si>
  <si>
    <t>School of Natural resources and the Environment</t>
  </si>
  <si>
    <t>Jesse Alston</t>
  </si>
  <si>
    <t>jmalston@arizona.edu</t>
  </si>
  <si>
    <t>Conservation biology, quantitative modeling, animal movement, ecology and conservation of mammals</t>
  </si>
  <si>
    <t>https://www.jmalston.com/</t>
  </si>
  <si>
    <t>Joshua.Hewes@nau.edu</t>
  </si>
  <si>
    <t>Bridge design; seismic analysis, design, and retrofit. ABC</t>
  </si>
  <si>
    <t>jrmedina@asu.edu</t>
  </si>
  <si>
    <t>Design, Development and Testing of Innovative Paving Materials for Urban Cooling, Sustainable Asphalt Roofing Technology Solution for Heat Mitigation Strategies</t>
  </si>
  <si>
    <t>Junliang (Julian) Tao</t>
  </si>
  <si>
    <t>julian.tao@asu.edu</t>
  </si>
  <si>
    <t>bio-inspired self-burrowing robots, bio-inspired underground sensing and communication, bio-inspired sustainable countermeasures to natural hazards</t>
  </si>
  <si>
    <t>FORTA Professor</t>
  </si>
  <si>
    <t>kamil.kaloush@asu.edu</t>
  </si>
  <si>
    <t>Pavement materials design, characterization, advanced laboratory testing, field performance evaluation, maintenance and rehabilitation techniques, pavement management systems, sustainable pavement strategies, cement treated bases, statistical analyses, urban heat island effect, modeling, computer applications in civil engineering.</t>
  </si>
  <si>
    <t>Kenneth Sullivan</t>
  </si>
  <si>
    <t>Kenneth.Sullivan@asu.edu</t>
  </si>
  <si>
    <t>Construction Project Delivery Alternative Delivery (DB, PDB, CMGC, IPD) Procurement and Contracting + Contract Types Preplanning and Risk Management Workforce, Team Optimization, Collaborative Partnerships Technology Review, Adoption and Change Management Measurement and Tracking and Benchmarking Facilities Management</t>
  </si>
  <si>
    <t>kjkokroko@arizona.edu</t>
  </si>
  <si>
    <t>klhead@arizona.edu</t>
  </si>
  <si>
    <t>Urban Traffic Operations, Connected and Autonomous Vehicles, Transportation Modeling, Intelligent Transportation Systems</t>
  </si>
  <si>
    <t>konradr@asu.edu</t>
  </si>
  <si>
    <t>Regents Professor and Kenneth Von Behren Endowed Professor</t>
  </si>
  <si>
    <t>krunz@arizona.edu</t>
  </si>
  <si>
    <t>Traffic Analysis, Communications Systems</t>
  </si>
  <si>
    <t>https://wicon.arizona.edu/</t>
  </si>
  <si>
    <t>Kevin E Lansey</t>
  </si>
  <si>
    <t>lansey@arizona.edu</t>
  </si>
  <si>
    <t>liangzhang1@arizona.edu</t>
  </si>
  <si>
    <t>Ming Li</t>
  </si>
  <si>
    <t>lim@arizona.edu</t>
  </si>
  <si>
    <t>Cybersecurity, Privacy, Vehicular Networks</t>
  </si>
  <si>
    <t>http://wiser.arizona.edu/</t>
  </si>
  <si>
    <t>Lianyang Zhang</t>
  </si>
  <si>
    <t>lyzhang@arizona.edu</t>
  </si>
  <si>
    <t>Rock mechanics and rock engineering; Mine ground control; Pile foundations; Geotechnical earthquake engineering; Sustainable geotechnics and geoenvironmental engineering; Waste recycling and utilization; Sustainable and green construction materials; and Eco-friendly dust control.</t>
  </si>
  <si>
    <t>Associate Director and Professor</t>
  </si>
  <si>
    <t>Matthew Fraser</t>
  </si>
  <si>
    <t>Matthew.Fraser@asu.edu</t>
  </si>
  <si>
    <t>Design, Development and Testing of Innovative Materials for Urban Cooling-Quantifying the Air Quality Benefit of a Novel Dust Suppression Technique</t>
  </si>
  <si>
    <t>mchester@asu.edu</t>
  </si>
  <si>
    <t>Urban Systems and their Environmental Impacts, Transitioning Infrastructure to 21st Century Needs</t>
  </si>
  <si>
    <t>mfshang@arizona.edu</t>
  </si>
  <si>
    <t>Traffic Modeling and Simulation Traffic Control Connected and Automated Vehicles.</t>
  </si>
  <si>
    <t>https://www.mingfengshang.com/</t>
  </si>
  <si>
    <t>mikekuby@asu.edu</t>
  </si>
  <si>
    <t>Alternative Fuels, Computational Spatial Science, Economic Adaptation and Climate Change, Energy and Sustainability, Geography, Planning, Spatial Analysis, Sustainability, Transportation Planning, Urban Planning</t>
  </si>
  <si>
    <t>morteza.abbaszadegan@asu.edu</t>
  </si>
  <si>
    <t>Contemporary water quality issues related to health-related water microbiology including microbial detection methodologies, pathogens inactivation and removal mechanisms during water treatment processes, water quality in water distribution systems and microbial monitoring of source waters.</t>
  </si>
  <si>
    <t>Biomedical Engineering</t>
  </si>
  <si>
    <t>Associate Dean of Research, Professor</t>
  </si>
  <si>
    <t>Mark Van Dyke</t>
  </si>
  <si>
    <t>mvandyke@arizona.edu</t>
  </si>
  <si>
    <t>Biomaterials;Medical Devices;Prosthetics;Regenerative Medicine;Tissue Engineering;Entrepreneurial Ecosystems;</t>
  </si>
  <si>
    <t xml:space="preserve">Fulton Professor </t>
  </si>
  <si>
    <t>Narayanan Neithalath</t>
  </si>
  <si>
    <t>Narayanan.Neithalath@asu.edu</t>
  </si>
  <si>
    <t xml:space="preserve">Materials science of novel, sustainable cement-based materials; Decarbonization of infrastructural materials manufacturing, Additive manufacturing (3D printing) of concrete
</t>
  </si>
  <si>
    <t>Nariman Mahabadi Mahabad</t>
  </si>
  <si>
    <t>nmahabad@mainex1.asu.edu</t>
  </si>
  <si>
    <t>Energy geo-engineering</t>
  </si>
  <si>
    <t>Paul Gremillion</t>
  </si>
  <si>
    <t xml:space="preserve">Paul.Gremillion@nau.edu </t>
  </si>
  <si>
    <t>Reconstructing environmental trends using lake and reservoir sediment cores; transboundary water management</t>
  </si>
  <si>
    <t>pitu@asu.edu</t>
  </si>
  <si>
    <t>Optimization, decision-making under uncertainty, real-time control and logistics, application interests in urban service systems, transportation, and homeland security.</t>
  </si>
  <si>
    <t>School Director and Professor</t>
  </si>
  <si>
    <t>ram.pendyala@asu.edu</t>
  </si>
  <si>
    <t>Multimodal transportation systems planning and analysis; activity-travel behavior modeling; autonomous vehicles; ride-hailing and micro-mobility services; statistical and econometric methods for transportation data analysis; transportation demand forecasting and modeling</t>
  </si>
  <si>
    <t>Ravi Kiran Yellavajjala</t>
  </si>
  <si>
    <t>ravi.kiran@asu.edu</t>
  </si>
  <si>
    <t>Mechanics of Materials, Sustainable construction and building materials, Data-driven material science and structural design</t>
  </si>
  <si>
    <t>Ricardo Eiris</t>
  </si>
  <si>
    <t>reiris@asu.edu</t>
  </si>
  <si>
    <t>Workforce Development, Training, and Education Emerging Technologies (e.g., VR, AR, MR, Drones, AI).</t>
  </si>
  <si>
    <t>https://www.cwt-lab.com/</t>
  </si>
  <si>
    <t>Robert B. Fleischman</t>
  </si>
  <si>
    <t>rfleisch@arizona.edu</t>
  </si>
  <si>
    <t>Robin Garrett Tuchscherer</t>
  </si>
  <si>
    <t>Robin.Tuchscherer@nau.edu</t>
  </si>
  <si>
    <t>Structural and bridge engineering</t>
  </si>
  <si>
    <t>https://sites.google.com/site/robintuchscherer</t>
  </si>
  <si>
    <t>School of Computing and Augmented Intelligence</t>
  </si>
  <si>
    <t>Rong Pan</t>
  </si>
  <si>
    <t>rong.pan@asu.edu</t>
  </si>
  <si>
    <t>quality and reliability engineering, design of experiments, time series analysis, statistical learning theory</t>
  </si>
  <si>
    <t>Ruijie zeng</t>
  </si>
  <si>
    <t>ruijie.zeng.1@asu.edu</t>
  </si>
  <si>
    <t>Hydrology, Hydraulics, Enhancing mechanistic understanding, predictable capability, and sustainable management of watersheds</t>
  </si>
  <si>
    <t>Teaching Assistant Professor</t>
  </si>
  <si>
    <t>Samantha Samples</t>
  </si>
  <si>
    <t>samantha.samples@asu.edu</t>
  </si>
  <si>
    <t>samuel.ariaratnam@asu.edu</t>
  </si>
  <si>
    <t>Sustainable Urban Underground Infrastructure Systems, Trenchless Technologoy</t>
  </si>
  <si>
    <t>sean.jones.1@asu.edu</t>
  </si>
  <si>
    <t>Systems and Industrial Engineering</t>
  </si>
  <si>
    <t>Sen He</t>
  </si>
  <si>
    <t>senhe@arizona.edu</t>
  </si>
  <si>
    <t>Computer Vision Cyber Security Software Engineering Data Science</t>
  </si>
  <si>
    <t>https://www.senhe.cloud/research/</t>
  </si>
  <si>
    <t>shamshiripour@arizona.edu</t>
  </si>
  <si>
    <t>Demand modeling and management Agent and activity-based simulation Planning Sustainable transportation Emerging mobility alternatives</t>
  </si>
  <si>
    <t>https://www.ali-shamshiripour.info/</t>
  </si>
  <si>
    <t>Saurav Kumar</t>
  </si>
  <si>
    <t>skuma299@asu.edu</t>
  </si>
  <si>
    <t>Water resources, water quality, remote sensing, and aerial imaging.</t>
  </si>
  <si>
    <t>https://waterdmd.info/mainpage.html</t>
  </si>
  <si>
    <t>Steven.Gehrke@nau.edu</t>
  </si>
  <si>
    <t>Active transportation and micromobility, future automobility, transportation and land use, activity and travel behavior</t>
  </si>
  <si>
    <t>https://stevenrgehrke.com/</t>
  </si>
  <si>
    <t>Ronald Douglas Stingelin</t>
  </si>
  <si>
    <t>stingelin@arizona.edu</t>
  </si>
  <si>
    <t>Tejo Bheemasetti</t>
  </si>
  <si>
    <t>tejobheemasetti@arizona.edu</t>
  </si>
  <si>
    <t>Pavement Subgrades, Highway Embankments, Risk and Vulnerability, Spatial Variability, Geostatistical Interpolations, Three-Dimensional Visualization Models, and Digital Twins</t>
  </si>
  <si>
    <t>Terry Baxter</t>
  </si>
  <si>
    <t>Terry.Baxter@nau.edu</t>
  </si>
  <si>
    <t>Tianfang Xu</t>
  </si>
  <si>
    <t>tianfang.xu@asu.edu</t>
  </si>
  <si>
    <t>Urban Green Infrastructure; Groundwater; Machine Learning</t>
  </si>
  <si>
    <t>https://labs.engineering.asu.edu/txu/</t>
  </si>
  <si>
    <t>Tribikram Kundu</t>
  </si>
  <si>
    <t>tkundu@arizona.edu</t>
  </si>
  <si>
    <t>both basic and applied research in structural health monitoring (SHM) and nondestructive testing techniques (NDT) for material characterization by ultrasonic and electromagnetic waves</t>
  </si>
  <si>
    <t>https://www.u.arizona.edu/~tkundu/documents/23.html</t>
  </si>
  <si>
    <t>Udaya Halabe</t>
  </si>
  <si>
    <t>uhalabe@asu.edu</t>
  </si>
  <si>
    <t>Nondestructive testing (NDT) of Bridges and Pavements using Ground Penetrating Radar, Infrared Thermography, Ultrasound and Digital Tap Testing Techniques (including offering short courses on these topics). This includes debond detection for concrete structural members rehabilitated with Fiber Reinforced Polymer (FRP) composite wraps.</t>
  </si>
  <si>
    <t>wenlong.zhang@asu.edu</t>
  </si>
  <si>
    <t>Robotics and Automation, Unmanned aerial vehicles, Human-robot systems, Optimization and control.</t>
  </si>
  <si>
    <t>https://home.riselab.info/</t>
  </si>
  <si>
    <t>whlin@arizona.edu</t>
  </si>
  <si>
    <t>Optimization in Intelligent Transportation Systems, Logistics, Transportation Network Analysis</t>
  </si>
  <si>
    <t xml:space="preserve">Lecturer </t>
  </si>
  <si>
    <t>wlotze@arizona.edu</t>
  </si>
  <si>
    <t>Pedestrian transportation, Recreation trails Planning, Design and Construction</t>
  </si>
  <si>
    <t>Wooyoung  Jung</t>
  </si>
  <si>
    <t>wooyoung@arizona.edu</t>
  </si>
  <si>
    <t>Energy Efficiency, Sustainability, and Resiliency of Built Environments; Cyber Physical Systems; Indoor Environmental Quality; Behavioral Modeling; Occupant Health; Machine and Deep Learning Applications to Built Environments; Integrated (Networked) Civil Infrastructure Systems; Grid-interactive Built Environments; Construction Management; Smart Construction; Advanced Technologies in Construction; Construction Safety.</t>
  </si>
  <si>
    <t>https://hubs.engr.arizona.edu/index.html</t>
  </si>
  <si>
    <t>xzhou74@asu.edu</t>
  </si>
  <si>
    <t>Transportation planning, Transportation system operations and control, Logistics and intermodal transportation systems, Computer applications for Intelligent Transportation Systems, Operations research</t>
  </si>
  <si>
    <t>https://github.com/asu-trans-ai-lab</t>
  </si>
  <si>
    <t>yaojan@arizona.edu</t>
  </si>
  <si>
    <t>Intelligent Transportation Systems, Transportation Safety, Sustainable Transportation Systems</t>
  </si>
  <si>
    <t>https://www.yaojan.org/</t>
  </si>
  <si>
    <t>ywang23@arizona.edu</t>
  </si>
  <si>
    <t>Freight and Logistics, Supply Chain Optimization</t>
  </si>
  <si>
    <t>zhaojun@arizona.edu</t>
  </si>
  <si>
    <t>Zhihua Wang</t>
  </si>
  <si>
    <t>zhwang@asu.edu</t>
  </si>
  <si>
    <t>Urban Heat Island; Urban Environment; Climate Mitigation; Sustainability</t>
  </si>
  <si>
    <t>https://www.public.asu.edu/~zwang159/</t>
  </si>
  <si>
    <t xml:space="preserve">Shiva Pooladvand </t>
  </si>
  <si>
    <t>Shiva.Pooladvand@asu.edu</t>
  </si>
  <si>
    <t>Advancing construction automation, and smart construction safety through incorporating intelligent human-machine interaction, immersive environments (VR/AR/MR/AV), artificial intelligence (AI), sensing technologies, data-driven methods, and human factors.</t>
  </si>
  <si>
    <t>https://scholar.google.com/citations?hl=en&amp;user=TtK2VKsAAAAJ</t>
  </si>
  <si>
    <t>College of Applied Science &amp; Technology</t>
  </si>
  <si>
    <t>Dalal Alharthi</t>
  </si>
  <si>
    <t>dalharthi@arizona.edu</t>
  </si>
  <si>
    <t>Cybersecurity, Digital Forensics, Cloud Computing, Artificial Intelligence, Generative AI</t>
  </si>
  <si>
    <t>https://azcast.arizona.edu/person/dalal-alharthi-phd</t>
  </si>
  <si>
    <t>Engineering, The Polytechnic School</t>
  </si>
  <si>
    <t>Junfeng Zhao</t>
  </si>
  <si>
    <t>junfeng.zhao@asu.edu</t>
  </si>
  <si>
    <t>Connected &amp; Automated Vehicle, Motion Planning &amp; Controls, BEV, ITS</t>
  </si>
  <si>
    <t>https://faculty.engineering.asu.edu/jzhao/</t>
  </si>
  <si>
    <t>School of Sustainable Engineering and the Built Environment</t>
  </si>
  <si>
    <t>Shiva Pooladvand</t>
  </si>
  <si>
    <t>shiva.pooladvand@asu.edu</t>
  </si>
  <si>
    <t>Smart Construction Safety, Construction Automation, Wearable Technologies, AV/MR/VR/AR, Human Factor</t>
  </si>
  <si>
    <t>https://search.asu.edu/profile/5180956</t>
  </si>
  <si>
    <t>Siyuan Song</t>
  </si>
  <si>
    <t>siyuan.song.1@asu.edu</t>
  </si>
  <si>
    <t>Construction Safety and Health, Workforce Development, AI in Construction, Engineering Education</t>
  </si>
  <si>
    <t>https://search.asu.edu/profile/5150894</t>
  </si>
  <si>
    <t>David Grau</t>
  </si>
  <si>
    <t>david.grau@asu.edu</t>
  </si>
  <si>
    <t>Construction, Complex Systems, Manufacturing, Data Science, Lean Theory &amp; Practice</t>
  </si>
  <si>
    <t>https://search.asu.edu/profile/2006439</t>
  </si>
  <si>
    <t>Mechanics of Materials, Fiber Reinforced Concrete Materials, Composites</t>
  </si>
  <si>
    <t>https://faculty.engineering.asu.edu/mobasher/</t>
  </si>
  <si>
    <t>Uarizona</t>
  </si>
  <si>
    <t>School of Electrical, Computer Engineering</t>
  </si>
  <si>
    <t>Huanrui Yang</t>
  </si>
  <si>
    <t>huanruiyang@arizona.edu</t>
  </si>
  <si>
    <t>Efficient deep learning, Trustworthy deep learning</t>
  </si>
  <si>
    <t>https://sites.google.com/view/huanrui-yang</t>
  </si>
  <si>
    <t>The Polytechnic School</t>
  </si>
  <si>
    <t>Dajiang Suo</t>
  </si>
  <si>
    <t>dsuo2@asu.edu</t>
  </si>
  <si>
    <t>IoT, Mutimodal sensing, CV cybersecurity, Intelligent infrastructure</t>
  </si>
  <si>
    <t>ENGR The Polytechnic School Graphic Information Technology Undergraduate</t>
  </si>
  <si>
    <t>Jeffrey Wishart</t>
  </si>
  <si>
    <t>jeffrey.wishart@asu.edu</t>
  </si>
  <si>
    <t>Vehicle Electrification, Vehicle Automation, Energy Storage Systems, Fuel Cell Systems, Electric Supply vechile Equipment</t>
  </si>
  <si>
    <t>https://search.asu.edu/profile/3077621</t>
  </si>
  <si>
    <t>Aviral Shrivastava</t>
  </si>
  <si>
    <t>Aviral.Shrivastava@asu.edu</t>
  </si>
  <si>
    <t>Compilers, ML Accelerators, Cyber-Physical Systems, Quantum Computing</t>
  </si>
  <si>
    <t>https://search.asu.edu/profile/969623</t>
  </si>
  <si>
    <t>Chris Bryan</t>
  </si>
  <si>
    <t>cbryan16@asu.edu</t>
  </si>
  <si>
    <t>Data Visualization, Human-Computer Interaction,Data Storytelling,Explainable Machine Learning and Artificial Intelligence,Virtual Reality</t>
  </si>
  <si>
    <t>https://chrisbryan.github.io/</t>
  </si>
  <si>
    <t>Information security and privacy, wireless networking, wireless security and cybersecurity, and security in cyber-physical systems</t>
  </si>
  <si>
    <t>http://wiser.arizona.edu/mingli/index.html</t>
  </si>
  <si>
    <t>School of  Molecular Sciences</t>
  </si>
  <si>
    <t>Deputy Director and Professor of Practice</t>
  </si>
  <si>
    <t>Ellen B Stechel</t>
  </si>
  <si>
    <t>ellen.stechel@asu.edu</t>
  </si>
  <si>
    <t>Energy &amp; Sustainaiblity, Concentrating Solar Technologies, Computational Materials, Solar Fuels, Advanced Water Spilitting</t>
  </si>
  <si>
    <t>https://search.asu.edu/profile/1561668</t>
  </si>
  <si>
    <t>Yanjie Fu</t>
  </si>
  <si>
    <t>yanjiefoo@gmail.com</t>
  </si>
  <si>
    <t>data mining, machine learning, reinforcement learning, spatial temporal AI, deep time series learning, data-centric AI, generative AI, adaptive and interactive machine learning, self-supervised learning with limited labels, LLM, AI for simulation, AI for sciences</t>
  </si>
  <si>
    <t>https://yanjiefu.com/</t>
  </si>
  <si>
    <t>School of Electrical, Computer and Energy Engineering</t>
  </si>
  <si>
    <t>Jeff Zhang</t>
  </si>
  <si>
    <t>jeffzhang@asu.edu</t>
  </si>
  <si>
    <t xml:space="preserve"> Deep learning, computer architecture, embedded systems, and EDA.</t>
  </si>
  <si>
    <t>https://search.asu.edu/profile/4346755</t>
  </si>
  <si>
    <t>YZ' Yezhou Yang</t>
  </si>
  <si>
    <t>yz.yang@asu.edu</t>
  </si>
  <si>
    <t>computer vision, autonomous intelligent robots and artificial intelligence.</t>
  </si>
  <si>
    <t>https://faculty.engineering.asu.edu/yezhouyang/</t>
  </si>
  <si>
    <t>Human Systems Engineering, The Polytechnic School</t>
  </si>
  <si>
    <t>Qiaoning Carol Zhang</t>
  </si>
  <si>
    <t>qiaoning@asu.edu</t>
  </si>
  <si>
    <t>Human-Robot Interaction, Human-AI Collaboration, User Experience, Human Factors</t>
  </si>
  <si>
    <t>https://qiaoning-zhang.github.io/</t>
  </si>
  <si>
    <t>Enrique R. Vivoni</t>
  </si>
  <si>
    <t>vivoni@asu.edu</t>
  </si>
  <si>
    <t>Hydrology, Ecohydrology, Hydrometeorology, Watershed Modeling, Remote Sensing</t>
  </si>
  <si>
    <t>https://search.asu.edu/profile/1346273</t>
  </si>
  <si>
    <t>Muslum Ozgur Ozmen</t>
  </si>
  <si>
    <t>ozmen@asu.edu</t>
  </si>
  <si>
    <t>Computing, augmented intelligence, machine learning</t>
  </si>
  <si>
    <t>https://ozgurozmen.github.io/</t>
  </si>
  <si>
    <t>Deniz Berfin Karakoc</t>
  </si>
  <si>
    <t>dkarakoc@asu.edu</t>
  </si>
  <si>
    <t>Infrastructure Networks, Food Supply Chains, Community Resilience</t>
  </si>
  <si>
    <t>https://denizberfinkarakoc.github.io/</t>
  </si>
  <si>
    <t>Elham Fini</t>
  </si>
  <si>
    <t>Efini@asu.edu</t>
  </si>
  <si>
    <t>https://search.asu.edu/profile/3333499</t>
  </si>
  <si>
    <t>Research Associate Professor</t>
  </si>
  <si>
    <t>Mahour Parast</t>
  </si>
  <si>
    <t>Mahour.parast@asu.edu</t>
  </si>
  <si>
    <t>Supply chain disruption risk ,Supply chain resiliecne,Supply chain quality,Product and process innovation,Technological innovation</t>
  </si>
  <si>
    <t>https://search.asu.edu/profile/3375430</t>
  </si>
  <si>
    <t xml:space="preserve">The College of Information science </t>
  </si>
  <si>
    <t>Sarah Bratt</t>
  </si>
  <si>
    <t>Sebratt@arizoan.edu</t>
  </si>
  <si>
    <t>Research data management, Scientometrics &amp; Metadata,Community data archives</t>
  </si>
  <si>
    <t>https://infosci.arizona.edu/person/sarah-bratt</t>
  </si>
  <si>
    <t>https://search.asu.edu/profile/4406763</t>
  </si>
  <si>
    <t>Yan Chen</t>
  </si>
  <si>
    <t>yanchen@asu.edu</t>
  </si>
  <si>
    <t>Design, Modeling, and Control of Mechatronic Systems, Energy Optimization, Estimation, and Control of (Electric/Hybrid) Vehicle Systems, Control Theory and Applications, Multi-agent vehicle system modeling and control</t>
  </si>
  <si>
    <t>https://search.asu.edu/profile/3019848</t>
  </si>
  <si>
    <t>Human-Computer Interaction, Virtual Reality, Educational Technologies, Construction</t>
  </si>
  <si>
    <t>https://search.asu.edu/profile/4820448</t>
  </si>
  <si>
    <t>School of Manufacturing Systems and Networking</t>
  </si>
  <si>
    <t>Xiangyang Dong</t>
  </si>
  <si>
    <t>Xiangyang.Dong@asu.edu</t>
  </si>
  <si>
    <t>Multifunctional composites and ceramics, Structural power composites, Additive manufacturing, Multiscale and Multiphysics informed machine learning modeling</t>
  </si>
  <si>
    <t>https://search.asu.edu/profile/4860221</t>
  </si>
  <si>
    <t>Associate Director of Research &amp; Professor</t>
  </si>
  <si>
    <t>Gail-Joon Ahn</t>
  </si>
  <si>
    <t>gahn@asu.edu</t>
  </si>
  <si>
    <t>Security analytics and big data driven security intelligence, Formal Models for Computer Security, Network and Distributed Systems Security, Vulnerability and Risk Assessment, Cyber Crime Analysis</t>
  </si>
  <si>
    <t>https://faculty.engineering.asu.edu/gahn/</t>
  </si>
  <si>
    <t>School of Engineering of Matter, Transport and Energy</t>
  </si>
  <si>
    <t>Leixin Ma</t>
  </si>
  <si>
    <t>leixin.ma@asu.edu</t>
  </si>
  <si>
    <t>Fluid structure interactions, Soft robotics, Machine Learning</t>
  </si>
  <si>
    <t>https://sites.google.com/view/oasislabasu</t>
  </si>
  <si>
    <t>Jean M Andino</t>
  </si>
  <si>
    <t>jean.andino@asu.edu</t>
  </si>
  <si>
    <r>
      <rPr>
        <sz val="12"/>
        <color rgb="FF191919"/>
        <rFont val="Arial"/>
        <family val="2"/>
      </rPr>
      <t>chemical kinetics and mechanisms as applied to air quality (atmospheric chemistry and air pollution control) and energy themes</t>
    </r>
    <r>
      <rPr>
        <sz val="15"/>
        <color rgb="FF1F1F1F"/>
        <rFont val="Google Sans"/>
      </rPr>
      <t>.</t>
    </r>
  </si>
  <si>
    <t>https://search.asu.edu/profile/969621</t>
  </si>
  <si>
    <t>Assistant Teaching Professor</t>
  </si>
  <si>
    <t>Bharatesh Chakravarthi</t>
  </si>
  <si>
    <t>bshettah@asu.edu</t>
  </si>
  <si>
    <r>
      <rPr>
        <sz val="12"/>
        <color rgb="FF191919"/>
        <rFont val="Arial"/>
        <family val="2"/>
      </rPr>
      <t> </t>
    </r>
    <r>
      <rPr>
        <sz val="11"/>
        <color rgb="FF474747"/>
        <rFont val="Roboto"/>
      </rPr>
      <t>Event-based Vision, ITS, Human Pose Estimation</t>
    </r>
  </si>
  <si>
    <t>https://search.asu.edu/profile/4446493</t>
  </si>
  <si>
    <t>Yingzhen Yang</t>
  </si>
  <si>
    <t>yyang409@asu.edu</t>
  </si>
  <si>
    <r>
      <rPr>
        <sz val="12"/>
        <color rgb="FF191919"/>
        <rFont val="Arial"/>
        <family val="2"/>
      </rPr>
      <t> </t>
    </r>
    <r>
      <rPr>
        <sz val="11"/>
        <color rgb="FF474747"/>
        <rFont val="Roboto"/>
      </rPr>
      <t>Statistical Machine Learning and Deep Learning</t>
    </r>
  </si>
  <si>
    <t>https://search.asu.edu/profile/3520440</t>
  </si>
  <si>
    <t>Margaret Garcia</t>
  </si>
  <si>
    <t>M.Garcia@asu.edu</t>
  </si>
  <si>
    <t>Water Resource Management, Urban Infrastructure, Watershed Hydrology, Modeling and Simulation, Sustainability and Water Policy</t>
  </si>
  <si>
    <t>https://search.asu.edu/profile/3162603</t>
  </si>
  <si>
    <t>School Of GAME</t>
  </si>
  <si>
    <t>Ariane Middel</t>
  </si>
  <si>
    <t>ariane.middel@asu.edu</t>
  </si>
  <si>
    <t>Urban Climate, Extreme Heat &amp; Thermal Exposure/Comfort, Urban Climate Informatics, Biomet, Geovis</t>
  </si>
  <si>
    <t>https://search.asu.edu/profile/854979</t>
  </si>
  <si>
    <t>Xiangyu Guo</t>
  </si>
  <si>
    <t>xiangyu.g@asu.edu</t>
  </si>
  <si>
    <t>Optical Fabrication and Testing, In-process testing, Laser Interferometry, Stereo-Vision</t>
  </si>
  <si>
    <t>https://search.asu.edu/profile/5175219</t>
  </si>
  <si>
    <t>Vivek Gupta</t>
  </si>
  <si>
    <t>vgupt140@asu.edu</t>
  </si>
  <si>
    <t>Natural Language Processing, Machine Learning, Artificial Intelligence</t>
  </si>
  <si>
    <t>https://search.asu.edu/profile/5176374</t>
  </si>
  <si>
    <t xml:space="preserve">Eller College Of Management </t>
  </si>
  <si>
    <t>Agrim Sachdeva</t>
  </si>
  <si>
    <t>agrim@arizona.edu</t>
  </si>
  <si>
    <t>cybersecurity‬ - ‪human-AI collaboration‬</t>
  </si>
  <si>
    <t>https://eller.arizona.edu/person/agrim-sachdeva</t>
  </si>
  <si>
    <t>Baoyu Zhou</t>
  </si>
  <si>
    <t>Baoyu.Zhou@asu.edu</t>
  </si>
  <si>
    <t>Mathematical Optimization</t>
  </si>
  <si>
    <t>https://baoyuzhou18.github.io/</t>
  </si>
  <si>
    <t>School for Engineering of Matter, Transport and Energy</t>
  </si>
  <si>
    <t>Kunal Garg</t>
  </si>
  <si>
    <t>kgarg24@asu.edu</t>
  </si>
  <si>
    <t>Distributed multi-agent motion planning and control, Provably safe control design using machine learning-based certificates, Foundation models in complex robotic tasks, Failure prediction from limited demonstrations, Human-robot interaction.</t>
  </si>
  <si>
    <t>https://search.asu.edu/profile/5172311</t>
  </si>
  <si>
    <t>Xiangfan Chen</t>
  </si>
  <si>
    <t>Xiangfan.Chen@asu.edu</t>
  </si>
  <si>
    <t>Advanced Manufacturing (Additive Manufacturing, Nanoimprinting, etc),Functional Metamaterials and Metasurfaces,Optical &amp; THz, Biomedical, and Structural Devices,Design, Modeling, and Simulations</t>
  </si>
  <si>
    <t>https://search.asu.edu/profile/3331281</t>
  </si>
  <si>
    <t>Kookjin Lee</t>
  </si>
  <si>
    <t>kookjin.lee@asu.edu</t>
  </si>
  <si>
    <t>deep learning for dynamical systems and spatiotemporal process modeling</t>
  </si>
  <si>
    <t>https://klee44.github.io/</t>
  </si>
  <si>
    <t>School of Psychology</t>
  </si>
  <si>
    <t>Eve Isham</t>
  </si>
  <si>
    <t>eaisham@arizona.edu</t>
  </si>
  <si>
    <t>Consciousness, Time Perception, Volition</t>
  </si>
  <si>
    <t>https://psychology.arizona.edu/person/eve-isham.</t>
  </si>
  <si>
    <t>School of Engineering</t>
  </si>
  <si>
    <t>Houlong Zhang</t>
  </si>
  <si>
    <t>zhuanghl@asu.edu</t>
  </si>
  <si>
    <t>Quantum simulations, Machine learning, Quantum computing</t>
  </si>
  <si>
    <t>https://faculty.engineering.asu.edu/zhuang/</t>
  </si>
  <si>
    <t>Assistant professor</t>
  </si>
  <si>
    <t>Vivek Thangavelu</t>
  </si>
  <si>
    <t>vivekt@asu.edu</t>
  </si>
  <si>
    <t>Field robotics, multi-robot systems, motion planning</t>
  </si>
  <si>
    <t>https://ecoroboticslab.com/</t>
  </si>
  <si>
    <t>Department of Electrical and Computer Engineering</t>
  </si>
  <si>
    <t>Qingzhao Zhang</t>
  </si>
  <si>
    <t>qzzhang@arizona.edu</t>
  </si>
  <si>
    <t>System security, AI security, software security, cyber-physical systems</t>
  </si>
  <si>
    <t>Qingzhao Zhang | Electrical and Computer Engineering</t>
  </si>
  <si>
    <t>Department of Systems and Industrial Engineering</t>
  </si>
  <si>
    <t>Jianqiang Cheng</t>
  </si>
  <si>
    <t>jqcheng@arizona.edu</t>
  </si>
  <si>
    <t>Stochastic programming; Robust optimization;Distributionally robust optimization; Semidefinite and copositive optimization; Energy management</t>
  </si>
  <si>
    <t>https://sie.engineering.arizona.edu/faculty-staff/faculty/jianqiang-cheng</t>
  </si>
  <si>
    <t>School of Eletrical &amp; Computer Engneering</t>
  </si>
  <si>
    <t>Han Xu</t>
  </si>
  <si>
    <t>xuhan2@arizona.edu</t>
  </si>
  <si>
    <t>Machine learning, artificial intelligence, robustness, privacy, fairness</t>
  </si>
  <si>
    <t>https://sites.google.com/view/han-xu-123/home</t>
  </si>
  <si>
    <t>School of Informatics, Computing, and Cyber Systems</t>
  </si>
  <si>
    <t>Mayank Bakshi</t>
  </si>
  <si>
    <t>mayank.bakshi@nau.edu</t>
  </si>
  <si>
    <t>https://mayankbakshi.github.io/Homepage/</t>
  </si>
  <si>
    <t>School of Forestry</t>
  </si>
  <si>
    <t>Matthew Bowker</t>
  </si>
  <si>
    <t>matthew.bowker@nau.edu</t>
  </si>
  <si>
    <t>https://dirtlab.weebly.com/</t>
  </si>
  <si>
    <t>Research Associate</t>
  </si>
  <si>
    <t>Pawlok Dass</t>
  </si>
  <si>
    <t>Pawlok.Dass@nau.edu</t>
  </si>
  <si>
    <t>https://gurneylab.nau.edu/</t>
  </si>
  <si>
    <t>Julian Tao</t>
  </si>
  <si>
    <t>jtao25@asu.edu</t>
  </si>
  <si>
    <t>https://search.asu.edu/profile/3333500</t>
  </si>
  <si>
    <t>Angeli Jayme</t>
  </si>
  <si>
    <t>angeli.jayme@asu.edu</t>
  </si>
  <si>
    <t>Director</t>
  </si>
  <si>
    <t>Harry Cooper</t>
  </si>
  <si>
    <t>harry.cooper@asu.edu</t>
  </si>
  <si>
    <t>Lacy Greening</t>
  </si>
  <si>
    <t>lacy.greening@asu.edu</t>
  </si>
  <si>
    <t>mamlouk@asu.edu</t>
  </si>
  <si>
    <t>Jun Zhao</t>
  </si>
  <si>
    <t>Adjunct Faculty</t>
  </si>
  <si>
    <t>Pavement analysis and design, pavement maintenance and rehabilitation, and highway materials</t>
  </si>
  <si>
    <t>Solving challenging logistics and transportation problems within e-commerce fulfillment</t>
  </si>
  <si>
    <t>Landscape architecture, water conservation, and natural resources management</t>
  </si>
  <si>
    <t>Tire-pavement interaction, asphalt materials, pavement structural mechanics, damage quantification, pavement rehabilitation and preservation, energy harvesting, and advanced mobility</t>
  </si>
  <si>
    <t>Bio-inspired burrowing mechanisms and robots, bio-inspired geosystems, smart and sustainable geosystems and soil behavior.</t>
  </si>
  <si>
    <t>Anthropogenic and terrestrial carbon cycle, climate change, ecological modeling, and high-resolution greenhouse gas emissions mapping</t>
  </si>
  <si>
    <t>Dryland ecosystems, biological soil crusts (biocrusts), and restoration ecology</t>
  </si>
  <si>
    <t> Information theory; distributed systems; learning and inference under communication and adversarial constraints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</si>
</sst>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Calibri"/>
      <scheme val="minor"/>
    </font>
    <font>
      <sz val="14"/>
      <color theme="1"/>
      <name val="Calibri"/>
      <family val="2"/>
    </font>
    <font>
      <sz val="12"/>
      <color theme="1"/>
      <name val="Calibri"/>
      <family val="2"/>
    </font>
    <font>
      <sz val="11"/>
      <name val="Calibri"/>
      <family val="2"/>
    </font>
    <font>
      <u/>
      <sz val="12"/>
      <color rgb="FF0000FF"/>
      <name val="Calibri"/>
      <family val="2"/>
    </font>
    <font>
      <u/>
      <sz val="12"/>
      <color theme="10"/>
      <name val="Calibri"/>
      <family val="2"/>
    </font>
    <font>
      <u/>
      <sz val="11"/>
      <color theme="10"/>
      <name val="Calibri"/>
      <family val="2"/>
    </font>
    <font>
      <u/>
      <sz val="14"/>
      <color rgb="FF0000FF"/>
      <name val="Calibri"/>
      <family val="2"/>
    </font>
    <font>
      <u/>
      <sz val="14"/>
      <color theme="10"/>
      <name val="Calibri"/>
      <family val="2"/>
    </font>
    <font>
      <sz val="12"/>
      <color rgb="FF000000"/>
      <name val="Arial"/>
      <family val="2"/>
    </font>
    <font>
      <sz val="14"/>
      <color rgb="FF000000"/>
      <name val="Arial"/>
      <family val="2"/>
    </font>
    <font>
      <sz val="14"/>
      <color rgb="FF000000"/>
      <name val="Calibri"/>
      <family val="2"/>
    </font>
    <font>
      <u/>
      <sz val="14"/>
      <color rgb="FF000000"/>
      <name val="Calibri"/>
      <family val="2"/>
    </font>
    <font>
      <sz val="14"/>
      <color rgb="FF32363A"/>
      <name val="Calibri"/>
      <family val="2"/>
    </font>
    <font>
      <sz val="14"/>
      <color rgb="FF474747"/>
      <name val="Calibri"/>
      <family val="2"/>
    </font>
    <font>
      <u/>
      <sz val="14"/>
      <color rgb="FF32363A"/>
      <name val="Calibri"/>
      <family val="2"/>
    </font>
    <font>
      <sz val="12"/>
      <color rgb="FF191919"/>
      <name val="Arial"/>
      <family val="2"/>
    </font>
    <font>
      <u/>
      <sz val="14"/>
      <color theme="1"/>
      <name val="Calibri"/>
      <family val="2"/>
    </font>
    <font>
      <sz val="14"/>
      <color rgb="FF403635"/>
      <name val="Calibri"/>
      <family val="2"/>
    </font>
    <font>
      <sz val="15"/>
      <color rgb="FF1F1F1F"/>
      <name val="Google Sans"/>
    </font>
    <font>
      <sz val="11"/>
      <color rgb="FF474747"/>
      <name val="Roboto"/>
    </font>
    <font>
      <u/>
      <sz val="11"/>
      <color theme="10"/>
      <name val="Calibri"/>
      <family val="2"/>
      <scheme val="minor"/>
    </font>
    <font>
      <sz val="14"/>
      <color theme="1"/>
      <name val="Calibri"/>
      <family val="2"/>
      <scheme val="minor"/>
    </font>
    <font>
      <u/>
      <sz val="14"/>
      <color theme="10"/>
      <name val="Calibri"/>
      <family val="2"/>
      <scheme val="minor"/>
    </font>
    <font>
      <u/>
      <sz val="14"/>
      <color rgb="FF0000FF"/>
      <name val="Calibri"/>
      <family val="2"/>
      <scheme val="minor"/>
    </font>
    <font>
      <u/>
      <sz val="12"/>
      <color theme="10"/>
      <name val="Calibri"/>
      <family val="2"/>
      <scheme val="minor"/>
    </font>
  </fonts>
  <fills count="5">
    <fill>
      <patternFill patternType="none"/>
    </fill>
    <fill>
      <patternFill patternType="gray125"/>
    </fill>
    <fill>
      <patternFill patternType="solid">
        <fgColor rgb="FFD0D4D9"/>
        <bgColor rgb="FFD0D4D9"/>
      </patternFill>
    </fill>
    <fill>
      <patternFill patternType="solid">
        <fgColor rgb="FFFFFF00"/>
        <bgColor rgb="FFFFFF00"/>
      </patternFill>
    </fill>
    <fill>
      <patternFill patternType="solid">
        <fgColor rgb="FFFFFFFF"/>
        <bgColor rgb="FFFFFFFF"/>
      </patternFill>
    </fill>
  </fills>
  <borders count="15">
    <border>
      <left/>
      <right/>
      <top/>
      <bottom/>
      <diagonal/>
    </border>
    <border>
      <left style="thin">
        <color rgb="FF000000"/>
      </left>
      <right style="thin">
        <color rgb="FF000000"/>
      </right>
      <top style="thin">
        <color rgb="FF000000"/>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1" fillId="0" borderId="0" applyNumberFormat="0" applyFill="0" applyBorder="0" applyAlignment="0" applyProtection="0"/>
  </cellStyleXfs>
  <cellXfs count="81">
    <xf numFmtId="0" fontId="0" fillId="0" borderId="0" xfId="0"/>
    <xf numFmtId="0" fontId="1" fillId="0" borderId="0" xfId="0" applyFont="1" applyAlignment="1">
      <alignment horizontal="left" vertical="center" wrapText="1"/>
    </xf>
    <xf numFmtId="0" fontId="2" fillId="2" borderId="1" xfId="0" applyFont="1" applyFill="1" applyBorder="1" applyAlignment="1">
      <alignment horizontal="left" vertical="center" wrapText="1"/>
    </xf>
    <xf numFmtId="0" fontId="4" fillId="0" borderId="3" xfId="0" applyFont="1" applyBorder="1" applyAlignment="1">
      <alignment horizontal="left" vertical="center" wrapText="1"/>
    </xf>
    <xf numFmtId="0" fontId="5" fillId="0" borderId="3" xfId="0" applyFont="1" applyBorder="1" applyAlignment="1">
      <alignment horizontal="left" vertical="center" wrapText="1"/>
    </xf>
    <xf numFmtId="0" fontId="6" fillId="0" borderId="3" xfId="0" applyFont="1" applyBorder="1" applyAlignment="1">
      <alignment horizontal="left" vertical="center" wrapText="1"/>
    </xf>
    <xf numFmtId="0" fontId="2" fillId="0" borderId="3" xfId="0" applyFont="1" applyBorder="1" applyAlignment="1">
      <alignment horizontal="left" vertical="center" wrapText="1"/>
    </xf>
    <xf numFmtId="0" fontId="7" fillId="0" borderId="3" xfId="0" applyFont="1" applyBorder="1" applyAlignment="1">
      <alignment horizontal="left" vertical="center" wrapText="1"/>
    </xf>
    <xf numFmtId="0" fontId="8" fillId="0" borderId="3" xfId="0" applyFont="1" applyBorder="1" applyAlignment="1">
      <alignment horizontal="left" vertical="center" wrapText="1"/>
    </xf>
    <xf numFmtId="0" fontId="9" fillId="0" borderId="3" xfId="0" applyFont="1" applyBorder="1"/>
    <xf numFmtId="14" fontId="1" fillId="0" borderId="0" xfId="0" applyNumberFormat="1" applyFont="1" applyAlignment="1">
      <alignment horizontal="left" vertical="center" wrapText="1"/>
    </xf>
    <xf numFmtId="0" fontId="10" fillId="0" borderId="3" xfId="0" applyFont="1" applyBorder="1"/>
    <xf numFmtId="0" fontId="1" fillId="0" borderId="3" xfId="0" applyFont="1" applyBorder="1" applyAlignment="1">
      <alignment horizontal="left" vertical="center" wrapText="1"/>
    </xf>
    <xf numFmtId="0" fontId="11" fillId="0" borderId="3" xfId="0" applyFont="1" applyBorder="1" applyAlignment="1">
      <alignment horizontal="left" vertical="center" wrapText="1"/>
    </xf>
    <xf numFmtId="0" fontId="1" fillId="0" borderId="6" xfId="0" applyFont="1" applyBorder="1" applyAlignment="1">
      <alignment horizontal="left" vertical="center" wrapText="1"/>
    </xf>
    <xf numFmtId="0" fontId="1" fillId="0" borderId="8" xfId="0" applyFont="1" applyBorder="1" applyAlignment="1">
      <alignment horizontal="left" vertical="center" wrapText="1"/>
    </xf>
    <xf numFmtId="0" fontId="13" fillId="0" borderId="3" xfId="0" applyFont="1" applyBorder="1" applyAlignment="1">
      <alignment horizontal="left" vertical="center"/>
    </xf>
    <xf numFmtId="0" fontId="14" fillId="0" borderId="9" xfId="0" applyFont="1" applyBorder="1" applyAlignment="1">
      <alignment horizontal="left" vertical="center"/>
    </xf>
    <xf numFmtId="0" fontId="14" fillId="0" borderId="3" xfId="0" applyFont="1" applyBorder="1" applyAlignment="1">
      <alignment horizontal="left" vertical="center"/>
    </xf>
    <xf numFmtId="0" fontId="16" fillId="4" borderId="1" xfId="0" applyFont="1" applyFill="1" applyBorder="1" applyAlignment="1">
      <alignment wrapText="1"/>
    </xf>
    <xf numFmtId="0" fontId="16" fillId="4" borderId="3" xfId="0" applyFont="1" applyFill="1" applyBorder="1" applyAlignment="1">
      <alignment wrapText="1"/>
    </xf>
    <xf numFmtId="0" fontId="1" fillId="0" borderId="5" xfId="0" applyFont="1" applyBorder="1" applyAlignment="1">
      <alignment horizontal="left" vertical="center" wrapText="1"/>
    </xf>
    <xf numFmtId="0" fontId="16" fillId="4" borderId="11" xfId="0" applyFont="1" applyFill="1" applyBorder="1" applyAlignment="1">
      <alignment wrapText="1"/>
    </xf>
    <xf numFmtId="0" fontId="16" fillId="4" borderId="12" xfId="0" applyFont="1" applyFill="1" applyBorder="1" applyAlignment="1">
      <alignment wrapText="1"/>
    </xf>
    <xf numFmtId="0" fontId="1" fillId="0" borderId="9" xfId="0" applyFont="1" applyBorder="1" applyAlignment="1">
      <alignment horizontal="left" vertical="center" wrapText="1"/>
    </xf>
    <xf numFmtId="0" fontId="17" fillId="0" borderId="4" xfId="0" applyFont="1" applyBorder="1" applyAlignment="1">
      <alignment horizontal="left" vertical="center" wrapText="1"/>
    </xf>
    <xf numFmtId="0" fontId="11" fillId="0" borderId="13" xfId="0" applyFont="1" applyBorder="1" applyAlignment="1">
      <alignment horizontal="left" vertical="center" wrapText="1"/>
    </xf>
    <xf numFmtId="0" fontId="18" fillId="0" borderId="3" xfId="0" applyFont="1" applyBorder="1" applyAlignment="1">
      <alignment wrapText="1"/>
    </xf>
    <xf numFmtId="0" fontId="1" fillId="0" borderId="3" xfId="0" applyFont="1" applyBorder="1" applyAlignment="1">
      <alignment horizontal="center" vertical="center" wrapText="1"/>
    </xf>
    <xf numFmtId="0" fontId="22" fillId="0" borderId="14" xfId="0" applyFont="1" applyBorder="1" applyAlignment="1">
      <alignment horizontal="left" vertical="center" wrapText="1"/>
    </xf>
    <xf numFmtId="0" fontId="23" fillId="0" borderId="14" xfId="1" applyFont="1" applyBorder="1" applyAlignment="1">
      <alignment horizontal="left" vertical="center" wrapText="1"/>
    </xf>
    <xf numFmtId="0" fontId="22" fillId="0" borderId="14" xfId="0" applyFont="1" applyBorder="1" applyAlignment="1">
      <alignment horizontal="center" vertical="center" wrapText="1"/>
    </xf>
    <xf numFmtId="0" fontId="24" fillId="0" borderId="14" xfId="0" applyFont="1" applyBorder="1" applyAlignment="1">
      <alignment horizontal="left" vertical="center" wrapText="1"/>
    </xf>
    <xf numFmtId="0" fontId="23" fillId="0" borderId="14" xfId="1" applyFont="1" applyBorder="1" applyAlignment="1">
      <alignment horizontal="left" vertical="center"/>
    </xf>
    <xf numFmtId="0" fontId="23" fillId="0" borderId="14" xfId="1" applyFont="1" applyFill="1" applyBorder="1" applyAlignment="1">
      <alignment horizontal="left" vertical="center" wrapText="1"/>
    </xf>
    <xf numFmtId="0" fontId="1" fillId="0" borderId="1" xfId="0" applyFont="1" applyBorder="1" applyAlignment="1">
      <alignment horizontal="left" vertical="center" wrapText="1"/>
    </xf>
    <xf numFmtId="0" fontId="2" fillId="0" borderId="12" xfId="0" applyFont="1" applyBorder="1" applyAlignment="1">
      <alignment horizontal="left" vertical="center" wrapText="1"/>
    </xf>
    <xf numFmtId="0" fontId="2" fillId="0" borderId="1" xfId="0" applyFont="1" applyBorder="1" applyAlignment="1">
      <alignment horizontal="left" vertical="center" wrapText="1"/>
    </xf>
    <xf numFmtId="0" fontId="4" fillId="0" borderId="1" xfId="0" applyFont="1" applyBorder="1" applyAlignment="1">
      <alignment horizontal="left" vertical="center" wrapText="1"/>
    </xf>
    <xf numFmtId="0" fontId="6" fillId="0" borderId="1" xfId="0" applyFont="1" applyBorder="1" applyAlignment="1">
      <alignment horizontal="left" vertical="center" wrapText="1"/>
    </xf>
    <xf numFmtId="0" fontId="5" fillId="0" borderId="1" xfId="0" applyFont="1" applyBorder="1" applyAlignment="1">
      <alignment horizontal="left" vertical="center" wrapText="1"/>
    </xf>
    <xf numFmtId="0" fontId="8" fillId="0" borderId="3" xfId="0" applyFont="1" applyBorder="1"/>
    <xf numFmtId="0" fontId="8" fillId="0" borderId="1" xfId="0" applyFont="1" applyBorder="1" applyAlignment="1">
      <alignment horizontal="left" vertical="center" wrapText="1"/>
    </xf>
    <xf numFmtId="0" fontId="8" fillId="0" borderId="1" xfId="0" applyFont="1" applyBorder="1"/>
    <xf numFmtId="0" fontId="9" fillId="0" borderId="1" xfId="0" applyFont="1" applyBorder="1"/>
    <xf numFmtId="0" fontId="8" fillId="0" borderId="3" xfId="0" applyFont="1" applyBorder="1" applyAlignment="1">
      <alignment horizontal="left" vertical="center"/>
    </xf>
    <xf numFmtId="0" fontId="12" fillId="0" borderId="12" xfId="0" applyFont="1" applyBorder="1" applyAlignment="1">
      <alignment horizontal="left" vertical="center" wrapText="1"/>
    </xf>
    <xf numFmtId="0" fontId="1" fillId="0" borderId="12" xfId="0" applyFont="1" applyBorder="1" applyAlignment="1">
      <alignment horizontal="left" vertical="center" wrapText="1"/>
    </xf>
    <xf numFmtId="0" fontId="1" fillId="0" borderId="11" xfId="0" applyFont="1" applyBorder="1" applyAlignment="1">
      <alignment horizontal="left" vertical="center" wrapText="1"/>
    </xf>
    <xf numFmtId="0" fontId="8" fillId="0" borderId="4" xfId="0" applyFont="1" applyBorder="1" applyAlignment="1">
      <alignment horizontal="left" vertical="center" wrapText="1"/>
    </xf>
    <xf numFmtId="0" fontId="12" fillId="0" borderId="11" xfId="0" applyFont="1" applyBorder="1" applyAlignment="1">
      <alignment horizontal="left" vertical="center"/>
    </xf>
    <xf numFmtId="0" fontId="8" fillId="0" borderId="7" xfId="0" applyFont="1" applyBorder="1" applyAlignment="1">
      <alignment horizontal="left" vertical="center"/>
    </xf>
    <xf numFmtId="0" fontId="11" fillId="0" borderId="12" xfId="0" applyFont="1" applyBorder="1" applyAlignment="1">
      <alignment horizontal="left" vertical="center"/>
    </xf>
    <xf numFmtId="0" fontId="12" fillId="0" borderId="12" xfId="0" applyFont="1" applyBorder="1" applyAlignment="1">
      <alignment horizontal="left" vertical="center"/>
    </xf>
    <xf numFmtId="0" fontId="8" fillId="0" borderId="12" xfId="0" applyFont="1" applyBorder="1" applyAlignment="1">
      <alignment horizontal="left" vertical="center" wrapText="1"/>
    </xf>
    <xf numFmtId="0" fontId="14" fillId="0" borderId="1" xfId="0" applyFont="1" applyBorder="1" applyAlignment="1">
      <alignment horizontal="left" vertical="center" wrapText="1"/>
    </xf>
    <xf numFmtId="0" fontId="13" fillId="0" borderId="11" xfId="0" applyFont="1" applyBorder="1" applyAlignment="1">
      <alignment horizontal="left" vertical="center"/>
    </xf>
    <xf numFmtId="0" fontId="14" fillId="0" borderId="12" xfId="0" applyFont="1" applyBorder="1" applyAlignment="1">
      <alignment horizontal="left" vertical="center"/>
    </xf>
    <xf numFmtId="0" fontId="8" fillId="0" borderId="12" xfId="0" applyFont="1" applyBorder="1" applyAlignment="1">
      <alignment horizontal="left" vertical="center"/>
    </xf>
    <xf numFmtId="0" fontId="13" fillId="0" borderId="12" xfId="0" applyFont="1" applyBorder="1" applyAlignment="1">
      <alignment horizontal="left" vertical="center"/>
    </xf>
    <xf numFmtId="0" fontId="15" fillId="0" borderId="12" xfId="0" applyFont="1" applyBorder="1" applyAlignment="1">
      <alignment horizontal="left" vertical="center"/>
    </xf>
    <xf numFmtId="0" fontId="8" fillId="0" borderId="6" xfId="0" applyFont="1" applyBorder="1" applyAlignment="1">
      <alignment horizontal="left" vertical="center" wrapText="1"/>
    </xf>
    <xf numFmtId="0" fontId="8" fillId="0" borderId="5" xfId="0" applyFont="1" applyBorder="1" applyAlignment="1">
      <alignment horizontal="left" vertical="center" wrapText="1"/>
    </xf>
    <xf numFmtId="0" fontId="8" fillId="0" borderId="10" xfId="0" applyFont="1" applyBorder="1" applyAlignment="1">
      <alignment horizontal="left" vertical="center" wrapText="1"/>
    </xf>
    <xf numFmtId="0" fontId="11" fillId="0" borderId="12" xfId="0" applyFont="1" applyBorder="1" applyAlignment="1">
      <alignment wrapText="1"/>
    </xf>
    <xf numFmtId="0" fontId="11" fillId="0" borderId="1" xfId="0" applyFont="1" applyBorder="1" applyAlignment="1">
      <alignment horizontal="left" vertical="center" wrapText="1"/>
    </xf>
    <xf numFmtId="0" fontId="8" fillId="0" borderId="4" xfId="0" applyFont="1" applyBorder="1"/>
    <xf numFmtId="0" fontId="17" fillId="0" borderId="3" xfId="0" applyFont="1" applyBorder="1" applyAlignment="1">
      <alignment horizontal="left" vertical="center" wrapText="1"/>
    </xf>
    <xf numFmtId="0" fontId="8" fillId="0" borderId="7" xfId="0" applyFont="1" applyBorder="1" applyAlignment="1">
      <alignment horizontal="left" vertical="center" wrapText="1"/>
    </xf>
    <xf numFmtId="0" fontId="11" fillId="0" borderId="12" xfId="0" applyFont="1" applyBorder="1" applyAlignment="1">
      <alignment horizontal="left" vertical="center" wrapText="1"/>
    </xf>
    <xf numFmtId="0" fontId="17" fillId="0" borderId="1" xfId="0" applyFont="1" applyBorder="1" applyAlignment="1">
      <alignment horizontal="left" vertical="center" wrapText="1"/>
    </xf>
    <xf numFmtId="0" fontId="21" fillId="0" borderId="3" xfId="1" applyBorder="1" applyAlignment="1">
      <alignment horizontal="left" vertical="center" wrapText="1"/>
    </xf>
    <xf numFmtId="0" fontId="25" fillId="0" borderId="3" xfId="1" applyFont="1" applyBorder="1" applyAlignment="1">
      <alignment horizontal="left" vertical="center" wrapText="1"/>
    </xf>
    <xf numFmtId="0" fontId="21" fillId="0" borderId="3" xfId="1" applyFill="1" applyBorder="1" applyAlignment="1">
      <alignment horizontal="left" vertical="center" wrapText="1"/>
    </xf>
    <xf numFmtId="0" fontId="22" fillId="0" borderId="14" xfId="0" applyFont="1" applyBorder="1" applyAlignment="1">
      <alignment horizontal="center"/>
    </xf>
    <xf numFmtId="0" fontId="1" fillId="0" borderId="14" xfId="0" applyFont="1" applyBorder="1" applyAlignment="1">
      <alignment horizontal="left" vertical="center" wrapText="1"/>
    </xf>
    <xf numFmtId="0" fontId="21" fillId="0" borderId="1" xfId="1" applyBorder="1" applyAlignment="1">
      <alignment horizontal="left" vertical="center" wrapText="1"/>
    </xf>
    <xf numFmtId="0" fontId="22" fillId="0" borderId="14" xfId="0" applyFont="1" applyBorder="1" applyAlignment="1">
      <alignment wrapText="1"/>
    </xf>
    <xf numFmtId="0" fontId="22" fillId="0" borderId="14" xfId="0" applyFont="1" applyBorder="1" applyAlignment="1">
      <alignment horizontal="left" wrapText="1"/>
    </xf>
    <xf numFmtId="0" fontId="1" fillId="3" borderId="9" xfId="0" applyFont="1" applyFill="1" applyBorder="1" applyAlignment="1">
      <alignment horizontal="center" vertical="center"/>
    </xf>
    <xf numFmtId="0" fontId="3" fillId="0" borderId="2" xfId="0" applyFont="1" applyBorder="1"/>
  </cellXfs>
  <cellStyles count="2">
    <cellStyle name="Hyperlink" xfId="1" builtinId="8"/>
    <cellStyle name="Normal" xfId="0" builtinId="0"/>
  </cellStyles>
  <dxfs count="5">
    <dxf>
      <fill>
        <patternFill patternType="solid">
          <fgColor rgb="FFF2DBDB"/>
          <bgColor rgb="FFF2DBDB"/>
        </patternFill>
      </fill>
    </dxf>
    <dxf>
      <fill>
        <patternFill patternType="solid">
          <fgColor rgb="FFFDE9D9"/>
          <bgColor rgb="FFFDE9D9"/>
        </patternFill>
      </fill>
    </dxf>
    <dxf>
      <fill>
        <patternFill patternType="solid">
          <fgColor rgb="FFEAF1DD"/>
          <bgColor rgb="FFEAF1DD"/>
        </patternFill>
      </fill>
    </dxf>
    <dxf>
      <fill>
        <patternFill patternType="solid">
          <fgColor rgb="FFF2DBDB"/>
          <bgColor rgb="FFF2DBDB"/>
        </patternFill>
      </fill>
    </dxf>
    <dxf>
      <fill>
        <patternFill patternType="solid">
          <fgColor rgb="FFEAF1DD"/>
          <bgColor rgb="FFEAF1D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sms.asu.edu/" TargetMode="External"/><Relationship Id="rId21" Type="http://schemas.openxmlformats.org/officeDocument/2006/relationships/hyperlink" Target="https://in.nau.edu/aztrans/" TargetMode="External"/><Relationship Id="rId42" Type="http://schemas.openxmlformats.org/officeDocument/2006/relationships/hyperlink" Target="https://ece.engineering.arizona.edu/faculty-staff/faculty/hao-xin" TargetMode="External"/><Relationship Id="rId63" Type="http://schemas.openxmlformats.org/officeDocument/2006/relationships/hyperlink" Target="https://www.cwt-lab.com/" TargetMode="External"/><Relationship Id="rId84" Type="http://schemas.openxmlformats.org/officeDocument/2006/relationships/hyperlink" Target="https://home.riselab.info/" TargetMode="External"/><Relationship Id="rId138" Type="http://schemas.openxmlformats.org/officeDocument/2006/relationships/hyperlink" Target="https://search.asu.edu/profile/3375430" TargetMode="External"/><Relationship Id="rId159" Type="http://schemas.openxmlformats.org/officeDocument/2006/relationships/hyperlink" Target="https://search.asu.edu/profile/969621" TargetMode="External"/><Relationship Id="rId170" Type="http://schemas.openxmlformats.org/officeDocument/2006/relationships/hyperlink" Target="https://thegameschool.asu.edu/" TargetMode="External"/><Relationship Id="rId191" Type="http://schemas.openxmlformats.org/officeDocument/2006/relationships/hyperlink" Target="https://scai.engineering.asu.edu/" TargetMode="External"/><Relationship Id="rId205" Type="http://schemas.openxmlformats.org/officeDocument/2006/relationships/hyperlink" Target="https://ece.engineering.arizona.edu/faculty-staff/faculty/qingzhao-zhang" TargetMode="External"/><Relationship Id="rId226" Type="http://schemas.openxmlformats.org/officeDocument/2006/relationships/hyperlink" Target="mailto:Pawlok.Dass@nau.edu" TargetMode="External"/><Relationship Id="rId107" Type="http://schemas.openxmlformats.org/officeDocument/2006/relationships/hyperlink" Target="https://faculty.engineering.asu.edu/mobasher/" TargetMode="External"/><Relationship Id="rId11" Type="http://schemas.openxmlformats.org/officeDocument/2006/relationships/hyperlink" Target="https://search.asu.edu/profile/27053" TargetMode="External"/><Relationship Id="rId32" Type="http://schemas.openxmlformats.org/officeDocument/2006/relationships/hyperlink" Target="https://search.asu.edu/profile/3022467" TargetMode="External"/><Relationship Id="rId53" Type="http://schemas.openxmlformats.org/officeDocument/2006/relationships/hyperlink" Target="https://caem.engineering.arizona.edu/faculty-staff/faculty/lianyang-zhang" TargetMode="External"/><Relationship Id="rId74" Type="http://schemas.openxmlformats.org/officeDocument/2006/relationships/hyperlink" Target="https://waterdmd.info/mainpage.html" TargetMode="External"/><Relationship Id="rId128" Type="http://schemas.openxmlformats.org/officeDocument/2006/relationships/hyperlink" Target="https://hydrology.asu.edu/" TargetMode="External"/><Relationship Id="rId149" Type="http://schemas.openxmlformats.org/officeDocument/2006/relationships/hyperlink" Target="https://search.asu.edu/profile/4820448" TargetMode="External"/><Relationship Id="rId5" Type="http://schemas.openxmlformats.org/officeDocument/2006/relationships/hyperlink" Target="https://capla.arizona.edu/faculty-staff/bo-yang" TargetMode="External"/><Relationship Id="rId95" Type="http://schemas.openxmlformats.org/officeDocument/2006/relationships/hyperlink" Target="https://azcast.arizona.edu/person/dalal-alharthi-phd" TargetMode="External"/><Relationship Id="rId160" Type="http://schemas.openxmlformats.org/officeDocument/2006/relationships/hyperlink" Target="https://search.asu.edu/profile/969621" TargetMode="External"/><Relationship Id="rId181" Type="http://schemas.openxmlformats.org/officeDocument/2006/relationships/hyperlink" Target="https://scai.engineering.asu.edu/" TargetMode="External"/><Relationship Id="rId216" Type="http://schemas.openxmlformats.org/officeDocument/2006/relationships/hyperlink" Target="mailto:mayank.bakshi@nau.edu" TargetMode="External"/><Relationship Id="rId22" Type="http://schemas.openxmlformats.org/officeDocument/2006/relationships/hyperlink" Target="https://search.asu.edu/profile/3333499" TargetMode="External"/><Relationship Id="rId43" Type="http://schemas.openxmlformats.org/officeDocument/2006/relationships/hyperlink" Target="http://mwca.ece.arizona.edu/" TargetMode="External"/><Relationship Id="rId64" Type="http://schemas.openxmlformats.org/officeDocument/2006/relationships/hyperlink" Target="https://caem.engineering.arizona.edu/faculty-staff/faculty/robert-b-fleischman" TargetMode="External"/><Relationship Id="rId118" Type="http://schemas.openxmlformats.org/officeDocument/2006/relationships/hyperlink" Target="https://scai.engineering.asu.edu/" TargetMode="External"/><Relationship Id="rId139" Type="http://schemas.openxmlformats.org/officeDocument/2006/relationships/hyperlink" Target="https://infosci.arizona.edu/" TargetMode="External"/><Relationship Id="rId85" Type="http://schemas.openxmlformats.org/officeDocument/2006/relationships/hyperlink" Target="https://caem.engineering.arizona.edu/faculty-staff/faculty/wooyoung-jung" TargetMode="External"/><Relationship Id="rId150" Type="http://schemas.openxmlformats.org/officeDocument/2006/relationships/hyperlink" Target="https://search.asu.edu/profile/4820448" TargetMode="External"/><Relationship Id="rId171" Type="http://schemas.openxmlformats.org/officeDocument/2006/relationships/hyperlink" Target="https://search.asu.edu/profile/854979" TargetMode="External"/><Relationship Id="rId192" Type="http://schemas.openxmlformats.org/officeDocument/2006/relationships/hyperlink" Target="https://search.asu.edu/profile/3957975" TargetMode="External"/><Relationship Id="rId206" Type="http://schemas.openxmlformats.org/officeDocument/2006/relationships/hyperlink" Target="mailto:qzzhang@arizona.edu" TargetMode="External"/><Relationship Id="rId227" Type="http://schemas.openxmlformats.org/officeDocument/2006/relationships/hyperlink" Target="https://gurneylab.nau.edu/" TargetMode="External"/><Relationship Id="rId12" Type="http://schemas.openxmlformats.org/officeDocument/2006/relationships/hyperlink" Target="https://cbbg.engineering.asu.edu/" TargetMode="External"/><Relationship Id="rId33" Type="http://schemas.openxmlformats.org/officeDocument/2006/relationships/hyperlink" Target="https://caem.engineering.arizona.edu/faculty-staff/faculty/hamid-saadatmanesh" TargetMode="External"/><Relationship Id="rId108" Type="http://schemas.openxmlformats.org/officeDocument/2006/relationships/hyperlink" Target="https://ece.engineering.arizona.edu/" TargetMode="External"/><Relationship Id="rId129" Type="http://schemas.openxmlformats.org/officeDocument/2006/relationships/hyperlink" Target="mailto:vivoni@asu.edu" TargetMode="External"/><Relationship Id="rId54" Type="http://schemas.openxmlformats.org/officeDocument/2006/relationships/hyperlink" Target="https://search.asu.edu/profile/1078872" TargetMode="External"/><Relationship Id="rId75" Type="http://schemas.openxmlformats.org/officeDocument/2006/relationships/hyperlink" Target="https://stevenrgehrke.com/" TargetMode="External"/><Relationship Id="rId96" Type="http://schemas.openxmlformats.org/officeDocument/2006/relationships/hyperlink" Target="https://poly.engineering.asu.edu/engineering/" TargetMode="External"/><Relationship Id="rId140" Type="http://schemas.openxmlformats.org/officeDocument/2006/relationships/hyperlink" Target="https://www.sarahbratt.com/" TargetMode="External"/><Relationship Id="rId161" Type="http://schemas.openxmlformats.org/officeDocument/2006/relationships/hyperlink" Target="https://scai.engineering.asu.edu/" TargetMode="External"/><Relationship Id="rId182" Type="http://schemas.openxmlformats.org/officeDocument/2006/relationships/hyperlink" Target="https://search.asu.edu/profile/5107283" TargetMode="External"/><Relationship Id="rId217" Type="http://schemas.openxmlformats.org/officeDocument/2006/relationships/hyperlink" Target="https://mayankbakshi.github.io/Homepage/" TargetMode="External"/><Relationship Id="rId6" Type="http://schemas.openxmlformats.org/officeDocument/2006/relationships/hyperlink" Target="https://capla.arizona.edu/faculty-staff/bo-yang" TargetMode="External"/><Relationship Id="rId23" Type="http://schemas.openxmlformats.org/officeDocument/2006/relationships/hyperlink" Target="https://www.gornishlab.com/" TargetMode="External"/><Relationship Id="rId119" Type="http://schemas.openxmlformats.org/officeDocument/2006/relationships/hyperlink" Target="mailto:yanjiefoo@gmail.com" TargetMode="External"/><Relationship Id="rId44" Type="http://schemas.openxmlformats.org/officeDocument/2006/relationships/hyperlink" Target="https://nature.arizona.edu/" TargetMode="External"/><Relationship Id="rId65" Type="http://schemas.openxmlformats.org/officeDocument/2006/relationships/hyperlink" Target="https://directory.nau.edu/departments?id=11347&amp;person=rgt28&amp;src=cstl" TargetMode="External"/><Relationship Id="rId86" Type="http://schemas.openxmlformats.org/officeDocument/2006/relationships/hyperlink" Target="https://hubs.engr.arizona.edu/index.html" TargetMode="External"/><Relationship Id="rId130" Type="http://schemas.openxmlformats.org/officeDocument/2006/relationships/hyperlink" Target="https://search.asu.edu/profile/1346273" TargetMode="External"/><Relationship Id="rId151" Type="http://schemas.openxmlformats.org/officeDocument/2006/relationships/hyperlink" Target="https://msn.engineering.asu.edu/" TargetMode="External"/><Relationship Id="rId172" Type="http://schemas.openxmlformats.org/officeDocument/2006/relationships/hyperlink" Target="https://search.asu.edu/profile/854979" TargetMode="External"/><Relationship Id="rId193" Type="http://schemas.openxmlformats.org/officeDocument/2006/relationships/hyperlink" Target="mailto:kookjin.lee@asu.edu" TargetMode="External"/><Relationship Id="rId207" Type="http://schemas.openxmlformats.org/officeDocument/2006/relationships/hyperlink" Target="https://ece.engineering.arizona.edu/faculty-staff/faculty/qingzhao-zhang" TargetMode="External"/><Relationship Id="rId228" Type="http://schemas.openxmlformats.org/officeDocument/2006/relationships/hyperlink" Target="https://directory.nau.edu/departments?id=11100" TargetMode="External"/><Relationship Id="rId13" Type="http://schemas.openxmlformats.org/officeDocument/2006/relationships/hyperlink" Target="https://www.u.arizona.edu/~cmd/" TargetMode="External"/><Relationship Id="rId109" Type="http://schemas.openxmlformats.org/officeDocument/2006/relationships/hyperlink" Target="https://poly.engineering.asu.edu/" TargetMode="External"/><Relationship Id="rId34" Type="http://schemas.openxmlformats.org/officeDocument/2006/relationships/hyperlink" Target="https://search.asu.edu/profile/2440603" TargetMode="External"/><Relationship Id="rId55" Type="http://schemas.openxmlformats.org/officeDocument/2006/relationships/hyperlink" Target="https://www.mingfengshang.com/" TargetMode="External"/><Relationship Id="rId76" Type="http://schemas.openxmlformats.org/officeDocument/2006/relationships/hyperlink" Target="https://caem.engineering.arizona.edu/faculty-staff/faculty/r-douglas-stingelin" TargetMode="External"/><Relationship Id="rId97" Type="http://schemas.openxmlformats.org/officeDocument/2006/relationships/hyperlink" Target="https://search.asu.edu/profile/4426390" TargetMode="External"/><Relationship Id="rId120" Type="http://schemas.openxmlformats.org/officeDocument/2006/relationships/hyperlink" Target="https://ecee.engineering.asu.edu/" TargetMode="External"/><Relationship Id="rId141" Type="http://schemas.openxmlformats.org/officeDocument/2006/relationships/hyperlink" Target="mailto:Sebratt@arizoan.edu" TargetMode="External"/><Relationship Id="rId7" Type="http://schemas.openxmlformats.org/officeDocument/2006/relationships/hyperlink" Target="https://in.nau.edu/aztrans/" TargetMode="External"/><Relationship Id="rId162" Type="http://schemas.openxmlformats.org/officeDocument/2006/relationships/hyperlink" Target="https://search.asu.edu/profile/4446493" TargetMode="External"/><Relationship Id="rId183" Type="http://schemas.openxmlformats.org/officeDocument/2006/relationships/hyperlink" Target="mailto:baoyu.zhou@asu.edu" TargetMode="External"/><Relationship Id="rId218" Type="http://schemas.openxmlformats.org/officeDocument/2006/relationships/hyperlink" Target="https://directory.nau.edu/person/mab86" TargetMode="External"/><Relationship Id="rId24" Type="http://schemas.openxmlformats.org/officeDocument/2006/relationships/hyperlink" Target="https://search.asu.edu/profile/4004476" TargetMode="External"/><Relationship Id="rId45" Type="http://schemas.openxmlformats.org/officeDocument/2006/relationships/hyperlink" Target="https://nature.arizona.edu/jesse-alston" TargetMode="External"/><Relationship Id="rId66" Type="http://schemas.openxmlformats.org/officeDocument/2006/relationships/hyperlink" Target="https://sites.google.com/site/robintuchscherer" TargetMode="External"/><Relationship Id="rId87" Type="http://schemas.openxmlformats.org/officeDocument/2006/relationships/hyperlink" Target="https://github.com/asu-trans-ai-lab" TargetMode="External"/><Relationship Id="rId110" Type="http://schemas.openxmlformats.org/officeDocument/2006/relationships/hyperlink" Target="https://asuonline.asu.edu/online-degree-programs/undergraduate/bachelor-science-graphic-information-technology-concentration/?utm_source=google&amp;utm_medium=cpc&amp;utm_content=NB_UG_Graphic-Information-Technology_Non&amp;utm_campaign=22-Nat_Acq-Hi_NB_Programs_UG_Non_AZ&amp;utm_ecd22=22&amp;utm_term=graphic+information+technology+degree&amp;gad_source=1&amp;gad_campaignid=18614181967&amp;gbraid=0AAAAACemS5WtMzzBkq5LttR6nKKspXTUR&amp;gclid=CjwKCAjwuIbBBhBvEiwAsNypvTzI9EvOIs3fGK682HmyoyUM9SwF8eMjdMVaGVtuOi3hfn16ouU1FBoCLukQAvD_BwE&amp;gclsrc=aw.ds" TargetMode="External"/><Relationship Id="rId131" Type="http://schemas.openxmlformats.org/officeDocument/2006/relationships/hyperlink" Target="https://scai.engineering.asu.edu/" TargetMode="External"/><Relationship Id="rId152" Type="http://schemas.openxmlformats.org/officeDocument/2006/relationships/hyperlink" Target="https://search.asu.edu/profile/4860221" TargetMode="External"/><Relationship Id="rId173" Type="http://schemas.openxmlformats.org/officeDocument/2006/relationships/hyperlink" Target="https://msn.engineering.asu.edu/" TargetMode="External"/><Relationship Id="rId194" Type="http://schemas.openxmlformats.org/officeDocument/2006/relationships/hyperlink" Target="https://klee44.github.io/" TargetMode="External"/><Relationship Id="rId208" Type="http://schemas.openxmlformats.org/officeDocument/2006/relationships/hyperlink" Target="https://sie.engineering.arizona.edu/" TargetMode="External"/><Relationship Id="rId229" Type="http://schemas.openxmlformats.org/officeDocument/2006/relationships/hyperlink" Target="https://search.asu.edu/profile/3333500" TargetMode="External"/><Relationship Id="rId14" Type="http://schemas.openxmlformats.org/officeDocument/2006/relationships/hyperlink" Target="https://directory.nau.edu/person/dcf83" TargetMode="External"/><Relationship Id="rId35" Type="http://schemas.openxmlformats.org/officeDocument/2006/relationships/hyperlink" Target="https://caem.engineering.arizona.edu/faculty-staff/faculty/hee-jeong-kim" TargetMode="External"/><Relationship Id="rId56" Type="http://schemas.openxmlformats.org/officeDocument/2006/relationships/hyperlink" Target="https://bme.engineering.arizona.edu/" TargetMode="External"/><Relationship Id="rId77" Type="http://schemas.openxmlformats.org/officeDocument/2006/relationships/hyperlink" Target="https://caem.engineering.arizona.edu/faculty-staff/faculty/tejo-v-bheemasetti" TargetMode="External"/><Relationship Id="rId100" Type="http://schemas.openxmlformats.org/officeDocument/2006/relationships/hyperlink" Target="https://search.asu.edu/profile/5180956" TargetMode="External"/><Relationship Id="rId8" Type="http://schemas.openxmlformats.org/officeDocument/2006/relationships/hyperlink" Target="https://directory.nau.edu/person/bnb" TargetMode="External"/><Relationship Id="rId98" Type="http://schemas.openxmlformats.org/officeDocument/2006/relationships/hyperlink" Target="https://faculty.engineering.asu.edu/jzhao/" TargetMode="External"/><Relationship Id="rId121" Type="http://schemas.openxmlformats.org/officeDocument/2006/relationships/hyperlink" Target="mailto:jeffzhang@asu.edu" TargetMode="External"/><Relationship Id="rId142" Type="http://schemas.openxmlformats.org/officeDocument/2006/relationships/hyperlink" Target="https://infosci.arizona.edu/person/sarah-bratt" TargetMode="External"/><Relationship Id="rId163" Type="http://schemas.openxmlformats.org/officeDocument/2006/relationships/hyperlink" Target="https://search.asu.edu/profile/4446493" TargetMode="External"/><Relationship Id="rId184" Type="http://schemas.openxmlformats.org/officeDocument/2006/relationships/hyperlink" Target="https://semte.engineering.asu.edu/" TargetMode="External"/><Relationship Id="rId219" Type="http://schemas.openxmlformats.org/officeDocument/2006/relationships/hyperlink" Target="https://search.asu.edu/profile/5150988" TargetMode="External"/><Relationship Id="rId230" Type="http://schemas.openxmlformats.org/officeDocument/2006/relationships/hyperlink" Target="https://search.asu.edu/profile/3333500" TargetMode="External"/><Relationship Id="rId25" Type="http://schemas.openxmlformats.org/officeDocument/2006/relationships/hyperlink" Target="https://labs.engineering.asu.edu/salifulab/" TargetMode="External"/><Relationship Id="rId46" Type="http://schemas.openxmlformats.org/officeDocument/2006/relationships/hyperlink" Target="https://www.jmalston.com/" TargetMode="External"/><Relationship Id="rId67" Type="http://schemas.openxmlformats.org/officeDocument/2006/relationships/hyperlink" Target="https://search.asu.edu/profile/3515241" TargetMode="External"/><Relationship Id="rId116" Type="http://schemas.openxmlformats.org/officeDocument/2006/relationships/hyperlink" Target="http://wiser.arizona.edu/mingli/index.html" TargetMode="External"/><Relationship Id="rId137" Type="http://schemas.openxmlformats.org/officeDocument/2006/relationships/hyperlink" Target="https://hydrology.asu.edu/" TargetMode="External"/><Relationship Id="rId158" Type="http://schemas.openxmlformats.org/officeDocument/2006/relationships/hyperlink" Target="https://semte.engineering.asu.edu/" TargetMode="External"/><Relationship Id="rId20" Type="http://schemas.openxmlformats.org/officeDocument/2006/relationships/hyperlink" Target="https://search.asu.edu/profile/742158" TargetMode="External"/><Relationship Id="rId41" Type="http://schemas.openxmlformats.org/officeDocument/2006/relationships/hyperlink" Target="https://search.asu.edu/profile/3095662" TargetMode="External"/><Relationship Id="rId62" Type="http://schemas.openxmlformats.org/officeDocument/2006/relationships/hyperlink" Target="https://search.asu.edu/profile/4820448" TargetMode="External"/><Relationship Id="rId83" Type="http://schemas.openxmlformats.org/officeDocument/2006/relationships/hyperlink" Target="https://search.asu.edu/profile/4711184" TargetMode="External"/><Relationship Id="rId88" Type="http://schemas.openxmlformats.org/officeDocument/2006/relationships/hyperlink" Target="https://www.yaojan.org/" TargetMode="External"/><Relationship Id="rId111" Type="http://schemas.openxmlformats.org/officeDocument/2006/relationships/hyperlink" Target="https://search.asu.edu/profile/3077621" TargetMode="External"/><Relationship Id="rId132" Type="http://schemas.openxmlformats.org/officeDocument/2006/relationships/hyperlink" Target="https://ozgurozmen.github.io/" TargetMode="External"/><Relationship Id="rId153" Type="http://schemas.openxmlformats.org/officeDocument/2006/relationships/hyperlink" Target="https://search.asu.edu/profile/4860221" TargetMode="External"/><Relationship Id="rId174" Type="http://schemas.openxmlformats.org/officeDocument/2006/relationships/hyperlink" Target="https://search.asu.edu/profile/5175219" TargetMode="External"/><Relationship Id="rId179" Type="http://schemas.openxmlformats.org/officeDocument/2006/relationships/hyperlink" Target="https://eller.arizona.edu/" TargetMode="External"/><Relationship Id="rId195" Type="http://schemas.openxmlformats.org/officeDocument/2006/relationships/hyperlink" Target="https://psychology.arizona.edu/" TargetMode="External"/><Relationship Id="rId209" Type="http://schemas.openxmlformats.org/officeDocument/2006/relationships/hyperlink" Target="https://sie.engineering.arizona.edu/faculty-staff/faculty/jianqiang-cheng" TargetMode="External"/><Relationship Id="rId190" Type="http://schemas.openxmlformats.org/officeDocument/2006/relationships/hyperlink" Target="https://search.asu.edu/profile/3331281" TargetMode="External"/><Relationship Id="rId204" Type="http://schemas.openxmlformats.org/officeDocument/2006/relationships/hyperlink" Target="https://ece.engineering.arizona.edu/" TargetMode="External"/><Relationship Id="rId220" Type="http://schemas.openxmlformats.org/officeDocument/2006/relationships/hyperlink" Target="https://ssebe.engineering.asu.edu/" TargetMode="External"/><Relationship Id="rId225" Type="http://schemas.openxmlformats.org/officeDocument/2006/relationships/hyperlink" Target="https://search.asu.edu/profile/3333500" TargetMode="External"/><Relationship Id="rId15" Type="http://schemas.openxmlformats.org/officeDocument/2006/relationships/hyperlink" Target="https://search.asu.edu/profile/3410924" TargetMode="External"/><Relationship Id="rId36" Type="http://schemas.openxmlformats.org/officeDocument/2006/relationships/hyperlink" Target="https://www.m2dlab.com/" TargetMode="External"/><Relationship Id="rId57" Type="http://schemas.openxmlformats.org/officeDocument/2006/relationships/hyperlink" Target="https://bme.engineering.arizona.edu/faculty-staff/faculty/mark-van-dyke" TargetMode="External"/><Relationship Id="rId106" Type="http://schemas.openxmlformats.org/officeDocument/2006/relationships/hyperlink" Target="https://ssebe.engineering.asu.edu/" TargetMode="External"/><Relationship Id="rId127" Type="http://schemas.openxmlformats.org/officeDocument/2006/relationships/hyperlink" Target="https://qiaoning-zhang.github.io/" TargetMode="External"/><Relationship Id="rId10" Type="http://schemas.openxmlformats.org/officeDocument/2006/relationships/hyperlink" Target="https://search.asu.edu/profile/3025190" TargetMode="External"/><Relationship Id="rId31" Type="http://schemas.openxmlformats.org/officeDocument/2006/relationships/hyperlink" Target="https://search.asu.edu/profile/3729037" TargetMode="External"/><Relationship Id="rId52" Type="http://schemas.openxmlformats.org/officeDocument/2006/relationships/hyperlink" Target="http://wiser.arizona.edu/" TargetMode="External"/><Relationship Id="rId73" Type="http://schemas.openxmlformats.org/officeDocument/2006/relationships/hyperlink" Target="https://search.asu.edu/profile/4383477" TargetMode="External"/><Relationship Id="rId78" Type="http://schemas.openxmlformats.org/officeDocument/2006/relationships/hyperlink" Target="https://nau.edu/civil-environmental-engineering/baxter-terry/" TargetMode="External"/><Relationship Id="rId94" Type="http://schemas.openxmlformats.org/officeDocument/2006/relationships/hyperlink" Target="https://azcast.arizona.edu/person/dalal-alharthi-phd" TargetMode="External"/><Relationship Id="rId99" Type="http://schemas.openxmlformats.org/officeDocument/2006/relationships/hyperlink" Target="https://ssebe.engineering.asu.edu/" TargetMode="External"/><Relationship Id="rId101" Type="http://schemas.openxmlformats.org/officeDocument/2006/relationships/hyperlink" Target="https://search.asu.edu/profile/5180956" TargetMode="External"/><Relationship Id="rId122" Type="http://schemas.openxmlformats.org/officeDocument/2006/relationships/hyperlink" Target="https://search.asu.edu/profile/4346755" TargetMode="External"/><Relationship Id="rId143" Type="http://schemas.openxmlformats.org/officeDocument/2006/relationships/hyperlink" Target="https://hydrology.asu.edu/" TargetMode="External"/><Relationship Id="rId148" Type="http://schemas.openxmlformats.org/officeDocument/2006/relationships/hyperlink" Target="https://hydrology.asu.edu/" TargetMode="External"/><Relationship Id="rId164" Type="http://schemas.openxmlformats.org/officeDocument/2006/relationships/hyperlink" Target="https://scai.engineering.asu.edu/" TargetMode="External"/><Relationship Id="rId169" Type="http://schemas.openxmlformats.org/officeDocument/2006/relationships/hyperlink" Target="https://search.asu.edu/profile/3162603" TargetMode="External"/><Relationship Id="rId185" Type="http://schemas.openxmlformats.org/officeDocument/2006/relationships/hyperlink" Target="https://search.asu.edu/profile/5172311" TargetMode="External"/><Relationship Id="rId4" Type="http://schemas.openxmlformats.org/officeDocument/2006/relationships/hyperlink" Target="https://capla.arizona.edu/" TargetMode="External"/><Relationship Id="rId9" Type="http://schemas.openxmlformats.org/officeDocument/2006/relationships/hyperlink" Target="https://search.asu.edu/profile/1223660" TargetMode="External"/><Relationship Id="rId180" Type="http://schemas.openxmlformats.org/officeDocument/2006/relationships/hyperlink" Target="https://eller.arizona.edu/person/agrim-sachdeva" TargetMode="External"/><Relationship Id="rId210" Type="http://schemas.openxmlformats.org/officeDocument/2006/relationships/hyperlink" Target="mailto:jqcheng@arizona.edu" TargetMode="External"/><Relationship Id="rId215" Type="http://schemas.openxmlformats.org/officeDocument/2006/relationships/hyperlink" Target="https://mayankbakshi.github.io/Homepage/" TargetMode="External"/><Relationship Id="rId26" Type="http://schemas.openxmlformats.org/officeDocument/2006/relationships/hyperlink" Target="https://nature.arizona.edu/" TargetMode="External"/><Relationship Id="rId231" Type="http://schemas.openxmlformats.org/officeDocument/2006/relationships/hyperlink" Target="https://directory.nau.edu/person/pd324" TargetMode="External"/><Relationship Id="rId47" Type="http://schemas.openxmlformats.org/officeDocument/2006/relationships/hyperlink" Target="https://search.asu.edu/profile/3333500" TargetMode="External"/><Relationship Id="rId68" Type="http://schemas.openxmlformats.org/officeDocument/2006/relationships/hyperlink" Target="https://search.asu.edu/profile/288401" TargetMode="External"/><Relationship Id="rId89" Type="http://schemas.openxmlformats.org/officeDocument/2006/relationships/hyperlink" Target="https://azti.arizona.edu/person/jun-zhao" TargetMode="External"/><Relationship Id="rId112" Type="http://schemas.openxmlformats.org/officeDocument/2006/relationships/hyperlink" Target="https://scai.engineering.asu.edu/" TargetMode="External"/><Relationship Id="rId133" Type="http://schemas.openxmlformats.org/officeDocument/2006/relationships/hyperlink" Target="https://scai.engineering.asu.edu/" TargetMode="External"/><Relationship Id="rId154" Type="http://schemas.openxmlformats.org/officeDocument/2006/relationships/hyperlink" Target="https://scai.engineering.asu.edu/" TargetMode="External"/><Relationship Id="rId175" Type="http://schemas.openxmlformats.org/officeDocument/2006/relationships/hyperlink" Target="https://search.asu.edu/profile/5175219" TargetMode="External"/><Relationship Id="rId196" Type="http://schemas.openxmlformats.org/officeDocument/2006/relationships/hyperlink" Target="https://engineering.asu.edu/" TargetMode="External"/><Relationship Id="rId200" Type="http://schemas.openxmlformats.org/officeDocument/2006/relationships/hyperlink" Target="https://engineering.asu.edu/" TargetMode="External"/><Relationship Id="rId16" Type="http://schemas.openxmlformats.org/officeDocument/2006/relationships/hyperlink" Target="https://caem.engineering.arizona.edu/faculty-staff/faculty/dominic-boccelli" TargetMode="External"/><Relationship Id="rId221" Type="http://schemas.openxmlformats.org/officeDocument/2006/relationships/hyperlink" Target="https://sustainability-innovation.asu.edu/" TargetMode="External"/><Relationship Id="rId37" Type="http://schemas.openxmlformats.org/officeDocument/2006/relationships/hyperlink" Target="https://himer.lab.asu.edu/" TargetMode="External"/><Relationship Id="rId58" Type="http://schemas.openxmlformats.org/officeDocument/2006/relationships/hyperlink" Target="https://search.asu.edu/profile/1670166" TargetMode="External"/><Relationship Id="rId79" Type="http://schemas.openxmlformats.org/officeDocument/2006/relationships/hyperlink" Target="https://search.asu.edu/profile/3515239" TargetMode="External"/><Relationship Id="rId102" Type="http://schemas.openxmlformats.org/officeDocument/2006/relationships/hyperlink" Target="https://ssebe.engineering.asu.edu/" TargetMode="External"/><Relationship Id="rId123" Type="http://schemas.openxmlformats.org/officeDocument/2006/relationships/hyperlink" Target="https://scai.engineering.asu.edu/" TargetMode="External"/><Relationship Id="rId144" Type="http://schemas.openxmlformats.org/officeDocument/2006/relationships/hyperlink" Target="https://search.asu.edu/profile/4406763" TargetMode="External"/><Relationship Id="rId90" Type="http://schemas.openxmlformats.org/officeDocument/2006/relationships/hyperlink" Target="https://search.asu.edu/profile/1833440" TargetMode="External"/><Relationship Id="rId165" Type="http://schemas.openxmlformats.org/officeDocument/2006/relationships/hyperlink" Target="https://search.asu.edu/profile/3520440" TargetMode="External"/><Relationship Id="rId186" Type="http://schemas.openxmlformats.org/officeDocument/2006/relationships/hyperlink" Target="mailto:kgarg24@asu.edu" TargetMode="External"/><Relationship Id="rId211" Type="http://schemas.openxmlformats.org/officeDocument/2006/relationships/hyperlink" Target="https://sie.engineering.arizona.edu/faculty-staff/faculty/jianqiang-cheng" TargetMode="External"/><Relationship Id="rId232" Type="http://schemas.openxmlformats.org/officeDocument/2006/relationships/hyperlink" Target="https://directory.nau.edu/person/pd324" TargetMode="External"/><Relationship Id="rId27" Type="http://schemas.openxmlformats.org/officeDocument/2006/relationships/hyperlink" Target="https://nature.arizona.edu/aaron-d-flesch" TargetMode="External"/><Relationship Id="rId48" Type="http://schemas.openxmlformats.org/officeDocument/2006/relationships/hyperlink" Target="https://search.asu.edu/profile/729641" TargetMode="External"/><Relationship Id="rId69" Type="http://schemas.openxmlformats.org/officeDocument/2006/relationships/hyperlink" Target="https://sie.engineering.arizona.edu/" TargetMode="External"/><Relationship Id="rId113" Type="http://schemas.openxmlformats.org/officeDocument/2006/relationships/hyperlink" Target="https://search.asu.edu/profile/969623" TargetMode="External"/><Relationship Id="rId134" Type="http://schemas.openxmlformats.org/officeDocument/2006/relationships/hyperlink" Target="https://denizberfinkarakoc.github.io/" TargetMode="External"/><Relationship Id="rId80" Type="http://schemas.openxmlformats.org/officeDocument/2006/relationships/hyperlink" Target="https://labs.engineering.asu.edu/txu/" TargetMode="External"/><Relationship Id="rId155" Type="http://schemas.openxmlformats.org/officeDocument/2006/relationships/hyperlink" Target="https://search.asu.edu/profile/1258895" TargetMode="External"/><Relationship Id="rId176" Type="http://schemas.openxmlformats.org/officeDocument/2006/relationships/hyperlink" Target="https://scai.engineering.asu.edu/" TargetMode="External"/><Relationship Id="rId197" Type="http://schemas.openxmlformats.org/officeDocument/2006/relationships/hyperlink" Target="https://search.asu.edu/profile/3152899" TargetMode="External"/><Relationship Id="rId201" Type="http://schemas.openxmlformats.org/officeDocument/2006/relationships/hyperlink" Target="https://news.engineering.asu.edu/welcome/vivek-thangavelu/" TargetMode="External"/><Relationship Id="rId222" Type="http://schemas.openxmlformats.org/officeDocument/2006/relationships/hyperlink" Target="https://scai.engineering.asu.edu/" TargetMode="External"/><Relationship Id="rId17" Type="http://schemas.openxmlformats.org/officeDocument/2006/relationships/hyperlink" Target="https://sites.arizona.edu/dpapajohn/" TargetMode="External"/><Relationship Id="rId38" Type="http://schemas.openxmlformats.org/officeDocument/2006/relationships/hyperlink" Target="https://caem.engineering.arizona.edu/faculty-staff/faculty/hongki-jo" TargetMode="External"/><Relationship Id="rId59" Type="http://schemas.openxmlformats.org/officeDocument/2006/relationships/hyperlink" Target="https://search.asu.edu/profile/2444073" TargetMode="External"/><Relationship Id="rId103" Type="http://schemas.openxmlformats.org/officeDocument/2006/relationships/hyperlink" Target="https://search.asu.edu/profile/5150894" TargetMode="External"/><Relationship Id="rId124" Type="http://schemas.openxmlformats.org/officeDocument/2006/relationships/hyperlink" Target="mailto:yz.yang@asu.edu" TargetMode="External"/><Relationship Id="rId70" Type="http://schemas.openxmlformats.org/officeDocument/2006/relationships/hyperlink" Target="https://sie.engineering.arizona.edu/faculty-staff/faculty/sen-he" TargetMode="External"/><Relationship Id="rId91" Type="http://schemas.openxmlformats.org/officeDocument/2006/relationships/hyperlink" Target="https://www.public.asu.edu/~zwang159/" TargetMode="External"/><Relationship Id="rId145" Type="http://schemas.openxmlformats.org/officeDocument/2006/relationships/hyperlink" Target="https://search.asu.edu/profile/4406763" TargetMode="External"/><Relationship Id="rId166" Type="http://schemas.openxmlformats.org/officeDocument/2006/relationships/hyperlink" Target="https://search.asu.edu/profile/3520440" TargetMode="External"/><Relationship Id="rId187" Type="http://schemas.openxmlformats.org/officeDocument/2006/relationships/hyperlink" Target="https://msn.engineering.asu.edu/" TargetMode="External"/><Relationship Id="rId1" Type="http://schemas.openxmlformats.org/officeDocument/2006/relationships/hyperlink" Target="https://sites.google.com/asu.edu/asclab/home" TargetMode="External"/><Relationship Id="rId212" Type="http://schemas.openxmlformats.org/officeDocument/2006/relationships/hyperlink" Target="https://ece.engineering.arizona.edu/" TargetMode="External"/><Relationship Id="rId28" Type="http://schemas.openxmlformats.org/officeDocument/2006/relationships/hyperlink" Target="http://aaronflesch.com/" TargetMode="External"/><Relationship Id="rId49" Type="http://schemas.openxmlformats.org/officeDocument/2006/relationships/hyperlink" Target="https://wicon.arizona.edu/" TargetMode="External"/><Relationship Id="rId114" Type="http://schemas.openxmlformats.org/officeDocument/2006/relationships/hyperlink" Target="https://scai.engineering.asu.edu/" TargetMode="External"/><Relationship Id="rId60" Type="http://schemas.openxmlformats.org/officeDocument/2006/relationships/hyperlink" Target="https://directory.nau.edu/person/pg37" TargetMode="External"/><Relationship Id="rId81" Type="http://schemas.openxmlformats.org/officeDocument/2006/relationships/hyperlink" Target="https://caem.engineering.arizona.edu/faculty-staff/faculty/tribikram-kundu" TargetMode="External"/><Relationship Id="rId135" Type="http://schemas.openxmlformats.org/officeDocument/2006/relationships/hyperlink" Target="https://hydrology.asu.edu/" TargetMode="External"/><Relationship Id="rId156" Type="http://schemas.openxmlformats.org/officeDocument/2006/relationships/hyperlink" Target="https://semte.engineering.asu.edu/" TargetMode="External"/><Relationship Id="rId177" Type="http://schemas.openxmlformats.org/officeDocument/2006/relationships/hyperlink" Target="https://search.asu.edu/profile/5176374" TargetMode="External"/><Relationship Id="rId198" Type="http://schemas.openxmlformats.org/officeDocument/2006/relationships/hyperlink" Target="mailto:zhuanghl@asu.edu" TargetMode="External"/><Relationship Id="rId202" Type="http://schemas.openxmlformats.org/officeDocument/2006/relationships/hyperlink" Target="mailto:vivekt@asu.edu" TargetMode="External"/><Relationship Id="rId223" Type="http://schemas.openxmlformats.org/officeDocument/2006/relationships/hyperlink" Target="https://fullcircle.asu.edu/welcome/lacy-greening/" TargetMode="External"/><Relationship Id="rId18" Type="http://schemas.openxmlformats.org/officeDocument/2006/relationships/hyperlink" Target="https://search.asu.edu/profile/3162228" TargetMode="External"/><Relationship Id="rId39" Type="http://schemas.openxmlformats.org/officeDocument/2006/relationships/hyperlink" Target="https://search.asu.edu/profile/2623100" TargetMode="External"/><Relationship Id="rId50" Type="http://schemas.openxmlformats.org/officeDocument/2006/relationships/hyperlink" Target="https://caem.engineering.arizona.edu/faculty-staff/faculty/kevin-e-lansey" TargetMode="External"/><Relationship Id="rId104" Type="http://schemas.openxmlformats.org/officeDocument/2006/relationships/hyperlink" Target="https://ssebe.engineering.asu.edu/" TargetMode="External"/><Relationship Id="rId125" Type="http://schemas.openxmlformats.org/officeDocument/2006/relationships/hyperlink" Target="https://faculty.engineering.asu.edu/yezhouyang/" TargetMode="External"/><Relationship Id="rId146" Type="http://schemas.openxmlformats.org/officeDocument/2006/relationships/hyperlink" Target="https://poly.engineering.asu.edu/" TargetMode="External"/><Relationship Id="rId167" Type="http://schemas.openxmlformats.org/officeDocument/2006/relationships/hyperlink" Target="https://hydrology.asu.edu/" TargetMode="External"/><Relationship Id="rId188" Type="http://schemas.openxmlformats.org/officeDocument/2006/relationships/hyperlink" Target="https://search.asu.edu/profile/3331281" TargetMode="External"/><Relationship Id="rId71" Type="http://schemas.openxmlformats.org/officeDocument/2006/relationships/hyperlink" Target="https://www.senhe.cloud/research/" TargetMode="External"/><Relationship Id="rId92" Type="http://schemas.openxmlformats.org/officeDocument/2006/relationships/hyperlink" Target="https://search.asu.edu/profile/5180956" TargetMode="External"/><Relationship Id="rId213" Type="http://schemas.openxmlformats.org/officeDocument/2006/relationships/hyperlink" Target="https://ece.engineering.arizona.edu/faculty-staff/faculty/han-xu" TargetMode="External"/><Relationship Id="rId2" Type="http://schemas.openxmlformats.org/officeDocument/2006/relationships/hyperlink" Target="https://search.asu.edu/profile/15254" TargetMode="External"/><Relationship Id="rId29" Type="http://schemas.openxmlformats.org/officeDocument/2006/relationships/hyperlink" Target="https://caem.engineering.arizona.edu/faculty-staff/faculty/george-n-frantziskonis" TargetMode="External"/><Relationship Id="rId40" Type="http://schemas.openxmlformats.org/officeDocument/2006/relationships/hyperlink" Target="https://smartlab.arizona.edu/" TargetMode="External"/><Relationship Id="rId115" Type="http://schemas.openxmlformats.org/officeDocument/2006/relationships/hyperlink" Target="https://chrisbryan.github.io/" TargetMode="External"/><Relationship Id="rId136" Type="http://schemas.openxmlformats.org/officeDocument/2006/relationships/hyperlink" Target="https://search.asu.edu/profile/3333499" TargetMode="External"/><Relationship Id="rId157" Type="http://schemas.openxmlformats.org/officeDocument/2006/relationships/hyperlink" Target="https://search.asu.edu/profile/4861377" TargetMode="External"/><Relationship Id="rId178" Type="http://schemas.openxmlformats.org/officeDocument/2006/relationships/hyperlink" Target="https://search.asu.edu/profile/5176374" TargetMode="External"/><Relationship Id="rId61" Type="http://schemas.openxmlformats.org/officeDocument/2006/relationships/hyperlink" Target="https://search.asu.edu/profile/4406763" TargetMode="External"/><Relationship Id="rId82" Type="http://schemas.openxmlformats.org/officeDocument/2006/relationships/hyperlink" Target="https://www.u.arizona.edu/~tkundu/documents/23.html" TargetMode="External"/><Relationship Id="rId199" Type="http://schemas.openxmlformats.org/officeDocument/2006/relationships/hyperlink" Target="https://faculty.engineering.asu.edu/zhuang/" TargetMode="External"/><Relationship Id="rId203" Type="http://schemas.openxmlformats.org/officeDocument/2006/relationships/hyperlink" Target="https://ecoroboticslab.com/" TargetMode="External"/><Relationship Id="rId19" Type="http://schemas.openxmlformats.org/officeDocument/2006/relationships/hyperlink" Target="https://search.asu.edu/profile/1869256" TargetMode="External"/><Relationship Id="rId224" Type="http://schemas.openxmlformats.org/officeDocument/2006/relationships/hyperlink" Target="https://psychology.arizona.edu/person/eve-isham" TargetMode="External"/><Relationship Id="rId30" Type="http://schemas.openxmlformats.org/officeDocument/2006/relationships/hyperlink" Target="https://caem.engineering.arizona.edu/faculty-staff/faculty/jennifer-g-duan" TargetMode="External"/><Relationship Id="rId105" Type="http://schemas.openxmlformats.org/officeDocument/2006/relationships/hyperlink" Target="https://search.asu.edu/profile/2006439" TargetMode="External"/><Relationship Id="rId126" Type="http://schemas.openxmlformats.org/officeDocument/2006/relationships/hyperlink" Target="https://poly.engineering.asu.edu/hse/" TargetMode="External"/><Relationship Id="rId147" Type="http://schemas.openxmlformats.org/officeDocument/2006/relationships/hyperlink" Target="https://search.asu.edu/profile/3019848" TargetMode="External"/><Relationship Id="rId168" Type="http://schemas.openxmlformats.org/officeDocument/2006/relationships/hyperlink" Target="https://search.asu.edu/profile/3162603" TargetMode="External"/><Relationship Id="rId51" Type="http://schemas.openxmlformats.org/officeDocument/2006/relationships/hyperlink" Target="https://ece.engineering.arizona.edu/faculty-staff/faculty/ming-li" TargetMode="External"/><Relationship Id="rId72" Type="http://schemas.openxmlformats.org/officeDocument/2006/relationships/hyperlink" Target="https://www.ali-shamshiripour.info/" TargetMode="External"/><Relationship Id="rId93" Type="http://schemas.openxmlformats.org/officeDocument/2006/relationships/hyperlink" Target="https://azcast.arizona.edu/" TargetMode="External"/><Relationship Id="rId189" Type="http://schemas.openxmlformats.org/officeDocument/2006/relationships/hyperlink" Target="mailto:Xiangfan.Chen@asu.edu" TargetMode="External"/><Relationship Id="rId3" Type="http://schemas.openxmlformats.org/officeDocument/2006/relationships/hyperlink" Target="https://directory.nau.edu/faculty?name=Ben%20Dymond&amp;person=bzd6" TargetMode="External"/><Relationship Id="rId214" Type="http://schemas.openxmlformats.org/officeDocument/2006/relationships/hyperlink" Target="https://nau.edu/school-informatics-computing-cyber-system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91"/>
  <sheetViews>
    <sheetView tabSelected="1" zoomScale="70" zoomScaleNormal="70" workbookViewId="0">
      <pane ySplit="1" topLeftCell="A149" activePane="bottomLeft" state="frozen"/>
      <selection pane="bottomLeft" activeCell="F159" sqref="F159"/>
    </sheetView>
  </sheetViews>
  <sheetFormatPr defaultColWidth="14.46484375" defaultRowHeight="14.25"/>
  <cols>
    <col min="1" max="1" width="46.1328125" customWidth="1"/>
    <col min="2" max="2" width="64.33203125" customWidth="1"/>
    <col min="3" max="3" width="46.46484375" customWidth="1"/>
    <col min="4" max="4" width="31.1328125" customWidth="1"/>
    <col min="5" max="5" width="33" customWidth="1"/>
    <col min="6" max="6" width="77.46484375" customWidth="1"/>
    <col min="7" max="7" width="62.46484375" customWidth="1"/>
    <col min="8" max="10" width="14.46484375" customWidth="1"/>
    <col min="11" max="11" width="5.1328125" customWidth="1"/>
    <col min="12" max="12" width="4.46484375" customWidth="1"/>
    <col min="13" max="13" width="3.6640625" customWidth="1"/>
    <col min="14" max="28" width="14.46484375" customWidth="1"/>
  </cols>
  <sheetData>
    <row r="1" spans="1:28" ht="18">
      <c r="A1" s="2" t="s">
        <v>0</v>
      </c>
      <c r="B1" s="2" t="s">
        <v>1</v>
      </c>
      <c r="C1" s="2" t="s">
        <v>2</v>
      </c>
      <c r="D1" s="2" t="s">
        <v>3</v>
      </c>
      <c r="E1" s="2" t="s">
        <v>4</v>
      </c>
      <c r="F1" s="2" t="s">
        <v>5</v>
      </c>
      <c r="G1" s="2" t="s">
        <v>6</v>
      </c>
      <c r="H1" s="79" t="s">
        <v>7</v>
      </c>
      <c r="I1" s="80"/>
      <c r="J1" s="80"/>
      <c r="K1" s="80"/>
      <c r="L1" s="80"/>
      <c r="M1" s="80"/>
      <c r="N1" s="1"/>
      <c r="O1" s="1"/>
      <c r="P1" s="1"/>
      <c r="Q1" s="1"/>
      <c r="R1" s="1"/>
      <c r="S1" s="1"/>
      <c r="T1" s="1"/>
      <c r="U1" s="1"/>
      <c r="V1" s="1"/>
      <c r="W1" s="1"/>
      <c r="X1" s="1"/>
      <c r="Y1" s="1"/>
      <c r="Z1" s="1"/>
      <c r="AA1" s="1"/>
      <c r="AB1" s="1"/>
    </row>
    <row r="2" spans="1:28" ht="18">
      <c r="A2" s="6" t="s">
        <v>8</v>
      </c>
      <c r="B2" s="3" t="str">
        <f>HYPERLINK("https://chs.asu.edu/", "College of Health Solutions")</f>
        <v>College of Health Solutions</v>
      </c>
      <c r="C2" s="6" t="s">
        <v>9</v>
      </c>
      <c r="D2" s="4" t="str">
        <f>HYPERLINK("https://search.asu.edu/profile/1282688", "Allison Poulos")</f>
        <v>Allison Poulos</v>
      </c>
      <c r="E2" s="6" t="s">
        <v>10</v>
      </c>
      <c r="F2" s="36" t="s">
        <v>11</v>
      </c>
      <c r="G2" s="4" t="s">
        <v>12</v>
      </c>
      <c r="H2" s="1"/>
      <c r="I2" s="1"/>
      <c r="J2" s="1"/>
      <c r="K2" s="1"/>
      <c r="L2" s="1"/>
      <c r="M2" s="1"/>
      <c r="N2" s="1"/>
      <c r="O2" s="1"/>
      <c r="P2" s="1"/>
      <c r="Q2" s="1"/>
      <c r="R2" s="1"/>
      <c r="S2" s="1"/>
      <c r="T2" s="1"/>
      <c r="U2" s="1"/>
      <c r="V2" s="1"/>
      <c r="W2" s="1"/>
      <c r="X2" s="1"/>
      <c r="Y2" s="1"/>
      <c r="Z2" s="1"/>
      <c r="AA2" s="1"/>
      <c r="AB2" s="1"/>
    </row>
    <row r="3" spans="1:28" ht="18">
      <c r="A3" s="6" t="s">
        <v>13</v>
      </c>
      <c r="B3" s="3" t="str">
        <f>HYPERLINK("https://capla.arizona.edu/", "College of Architecture, Planning and Landscape Architecture (CAPLA)")</f>
        <v>College of Architecture, Planning and Landscape Architecture (CAPLA)</v>
      </c>
      <c r="C3" s="6" t="s">
        <v>14</v>
      </c>
      <c r="D3" s="4" t="str">
        <f>HYPERLINK("https://capla.arizona.edu/faculty-staff/arlie-adkins", "Arlie Adkins")</f>
        <v>Arlie Adkins</v>
      </c>
      <c r="E3" s="6" t="s">
        <v>15</v>
      </c>
      <c r="F3" s="36" t="s">
        <v>16</v>
      </c>
      <c r="G3" s="4"/>
      <c r="H3" s="1"/>
      <c r="I3" s="1"/>
      <c r="J3" s="1"/>
      <c r="K3" s="1"/>
      <c r="L3" s="1"/>
      <c r="M3" s="1"/>
      <c r="N3" s="1"/>
      <c r="O3" s="1"/>
      <c r="P3" s="1"/>
      <c r="Q3" s="1"/>
      <c r="R3" s="1"/>
      <c r="S3" s="1"/>
      <c r="T3" s="1"/>
      <c r="U3" s="1"/>
      <c r="V3" s="1"/>
      <c r="W3" s="1"/>
      <c r="X3" s="1"/>
      <c r="Y3" s="1"/>
      <c r="Z3" s="1"/>
      <c r="AA3" s="1"/>
      <c r="AB3" s="1"/>
    </row>
    <row r="4" spans="1:28" ht="18">
      <c r="A4" s="6" t="s">
        <v>8</v>
      </c>
      <c r="B4" s="3" t="str">
        <f>HYPERLINK("https://ssebe.engineering.asu.edu/faculty/tenured/", "School of Sustainable Engineering and the Built Environment")</f>
        <v>School of Sustainable Engineering and the Built Environment</v>
      </c>
      <c r="C4" s="6" t="s">
        <v>17</v>
      </c>
      <c r="D4" s="4" t="s">
        <v>18</v>
      </c>
      <c r="E4" s="6" t="s">
        <v>19</v>
      </c>
      <c r="F4" s="36" t="s">
        <v>20</v>
      </c>
      <c r="G4" s="4"/>
      <c r="H4" s="1"/>
      <c r="I4" s="1"/>
      <c r="J4" s="1"/>
      <c r="K4" s="1"/>
      <c r="L4" s="1"/>
      <c r="M4" s="1"/>
      <c r="N4" s="1"/>
      <c r="O4" s="1"/>
      <c r="P4" s="1"/>
      <c r="Q4" s="1"/>
      <c r="R4" s="1"/>
      <c r="S4" s="1"/>
      <c r="T4" s="1"/>
      <c r="U4" s="1"/>
      <c r="V4" s="1"/>
      <c r="W4" s="1"/>
      <c r="X4" s="1"/>
      <c r="Y4" s="1"/>
      <c r="Z4" s="1"/>
      <c r="AA4" s="1"/>
      <c r="AB4" s="1"/>
    </row>
    <row r="5" spans="1:28" ht="18">
      <c r="A5" s="6" t="s">
        <v>13</v>
      </c>
      <c r="B5" s="3" t="str">
        <f>HYPERLINK("https://capla.arizona.edu/", "College of Architecture, Planning and Landscape Architecture (CAPLA)")</f>
        <v>College of Architecture, Planning and Landscape Architecture (CAPLA)</v>
      </c>
      <c r="C5" s="6" t="s">
        <v>21</v>
      </c>
      <c r="D5" s="4" t="str">
        <f>HYPERLINK("https://capla.arizona.edu/faculty-staff/brian-bidolli", "Brian Bidolli")</f>
        <v>Brian Bidolli</v>
      </c>
      <c r="E5" s="6" t="s">
        <v>22</v>
      </c>
      <c r="F5" s="36" t="s">
        <v>23</v>
      </c>
      <c r="G5" s="4"/>
      <c r="H5" s="1"/>
      <c r="I5" s="1"/>
      <c r="J5" s="1"/>
      <c r="K5" s="1"/>
      <c r="L5" s="1"/>
      <c r="M5" s="1"/>
      <c r="N5" s="1"/>
      <c r="O5" s="1"/>
      <c r="P5" s="1"/>
      <c r="Q5" s="1"/>
      <c r="R5" s="1"/>
      <c r="S5" s="1"/>
      <c r="T5" s="1"/>
      <c r="U5" s="1"/>
      <c r="V5" s="1"/>
      <c r="W5" s="1"/>
      <c r="X5" s="1"/>
      <c r="Y5" s="1"/>
      <c r="Z5" s="1"/>
      <c r="AA5" s="1"/>
      <c r="AB5" s="1"/>
    </row>
    <row r="6" spans="1:28" ht="78.75">
      <c r="A6" s="6" t="s">
        <v>24</v>
      </c>
      <c r="B6" s="3" t="str">
        <f>HYPERLINK("https://nau.edu/civil-environmental-engineering/", "Department of Civil Engineering, Construction Management, and Environmental Engineering")</f>
        <v>Department of Civil Engineering, Construction Management, and Environmental Engineering</v>
      </c>
      <c r="C6" s="6" t="s">
        <v>14</v>
      </c>
      <c r="D6" s="4" t="s">
        <v>25</v>
      </c>
      <c r="E6" s="6" t="s">
        <v>26</v>
      </c>
      <c r="F6" s="36" t="s">
        <v>27</v>
      </c>
      <c r="G6" s="4"/>
      <c r="H6" s="1"/>
      <c r="I6" s="1"/>
      <c r="J6" s="1"/>
      <c r="K6" s="1"/>
      <c r="L6" s="1"/>
      <c r="M6" s="1"/>
      <c r="N6" s="1"/>
      <c r="O6" s="1"/>
      <c r="P6" s="1"/>
      <c r="Q6" s="1"/>
      <c r="R6" s="1"/>
      <c r="S6" s="1"/>
      <c r="T6" s="1"/>
      <c r="U6" s="1"/>
      <c r="V6" s="1"/>
      <c r="W6" s="1"/>
      <c r="X6" s="1"/>
      <c r="Y6" s="1"/>
      <c r="Z6" s="1"/>
      <c r="AA6" s="1"/>
      <c r="AB6" s="1"/>
    </row>
    <row r="7" spans="1:28" ht="18">
      <c r="A7" s="6" t="s">
        <v>13</v>
      </c>
      <c r="B7" s="3" t="str">
        <f>HYPERLINK("https://caem.engineering.arizona.edu/", "Civil and Architectural Engineering and Mechanics")</f>
        <v>Civil and Architectural Engineering and Mechanics</v>
      </c>
      <c r="C7" s="6" t="s">
        <v>28</v>
      </c>
      <c r="D7" s="4" t="str">
        <f>HYPERLINK("https://scholar.google.co.in/citations?user=vSUV2xQAAAAJ&amp;hl=en", "Bharat Pathivada")</f>
        <v>Bharat Pathivada</v>
      </c>
      <c r="E7" s="6" t="s">
        <v>29</v>
      </c>
      <c r="F7" s="36" t="s">
        <v>30</v>
      </c>
      <c r="G7" s="4"/>
      <c r="H7" s="1"/>
      <c r="I7" s="1"/>
      <c r="J7" s="1"/>
      <c r="K7" s="1"/>
      <c r="L7" s="1"/>
      <c r="M7" s="1"/>
      <c r="N7" s="1"/>
      <c r="O7" s="1"/>
      <c r="P7" s="1"/>
      <c r="Q7" s="1"/>
      <c r="R7" s="1"/>
      <c r="S7" s="1"/>
      <c r="T7" s="1"/>
      <c r="U7" s="1"/>
      <c r="V7" s="1"/>
      <c r="W7" s="1"/>
      <c r="X7" s="1"/>
      <c r="Y7" s="1"/>
      <c r="Z7" s="1"/>
      <c r="AA7" s="1"/>
      <c r="AB7" s="1"/>
    </row>
    <row r="8" spans="1:28" ht="31.5">
      <c r="A8" s="6" t="s">
        <v>13</v>
      </c>
      <c r="B8" s="3" t="s">
        <v>31</v>
      </c>
      <c r="C8" s="6" t="s">
        <v>17</v>
      </c>
      <c r="D8" s="4" t="s">
        <v>32</v>
      </c>
      <c r="E8" s="6" t="s">
        <v>33</v>
      </c>
      <c r="F8" s="36" t="s">
        <v>34</v>
      </c>
      <c r="G8" s="5" t="s">
        <v>35</v>
      </c>
      <c r="H8" s="1"/>
      <c r="I8" s="1"/>
      <c r="J8" s="1"/>
      <c r="K8" s="1"/>
      <c r="L8" s="1"/>
      <c r="M8" s="1"/>
      <c r="N8" s="1"/>
      <c r="O8" s="1"/>
      <c r="P8" s="1"/>
      <c r="Q8" s="1"/>
      <c r="R8" s="1"/>
      <c r="S8" s="1"/>
      <c r="T8" s="1"/>
      <c r="U8" s="1"/>
      <c r="V8" s="1"/>
      <c r="W8" s="1"/>
      <c r="X8" s="1"/>
      <c r="Y8" s="1"/>
      <c r="Z8" s="1"/>
      <c r="AA8" s="1"/>
      <c r="AB8" s="1"/>
    </row>
    <row r="9" spans="1:28" ht="63">
      <c r="A9" s="6" t="s">
        <v>24</v>
      </c>
      <c r="B9" s="3" t="str">
        <f t="shared" ref="B9:B10" si="0">HYPERLINK("https://nau.edu/civil-environmental-engineering/", "Department of Civil Engineering, Construction Management, and Environmental Engineering")</f>
        <v>Department of Civil Engineering, Construction Management, and Environmental Engineering</v>
      </c>
      <c r="C9" s="6" t="s">
        <v>14</v>
      </c>
      <c r="D9" s="4" t="str">
        <f>HYPERLINK("https://directory.nau.edu/departments?id=10680&amp;person=bjr275&amp;src=civil-environmental-engineering", "Brendan J Russo")</f>
        <v>Brendan J Russo</v>
      </c>
      <c r="E9" s="6" t="s">
        <v>36</v>
      </c>
      <c r="F9" s="36" t="s">
        <v>37</v>
      </c>
      <c r="G9" s="4" t="s">
        <v>38</v>
      </c>
      <c r="H9" s="1"/>
      <c r="I9" s="1"/>
      <c r="J9" s="1"/>
      <c r="K9" s="1"/>
      <c r="L9" s="1"/>
      <c r="M9" s="1"/>
      <c r="N9" s="1"/>
      <c r="O9" s="1"/>
      <c r="P9" s="1"/>
      <c r="Q9" s="1"/>
      <c r="R9" s="1"/>
      <c r="S9" s="1"/>
      <c r="T9" s="1"/>
      <c r="U9" s="1"/>
      <c r="V9" s="1"/>
      <c r="W9" s="1"/>
      <c r="X9" s="1"/>
      <c r="Y9" s="1"/>
      <c r="Z9" s="1"/>
      <c r="AA9" s="1"/>
      <c r="AB9" s="1"/>
    </row>
    <row r="10" spans="1:28" ht="31.5">
      <c r="A10" s="6" t="s">
        <v>24</v>
      </c>
      <c r="B10" s="3" t="str">
        <f t="shared" si="0"/>
        <v>Department of Civil Engineering, Construction Management, and Environmental Engineering</v>
      </c>
      <c r="C10" s="6" t="s">
        <v>39</v>
      </c>
      <c r="D10" s="4" t="s">
        <v>40</v>
      </c>
      <c r="E10" s="6" t="s">
        <v>41</v>
      </c>
      <c r="F10" s="36" t="s">
        <v>42</v>
      </c>
      <c r="G10" s="4"/>
      <c r="H10" s="1"/>
      <c r="I10" s="1"/>
      <c r="J10" s="1"/>
      <c r="K10" s="1"/>
      <c r="L10" s="1"/>
      <c r="M10" s="1"/>
      <c r="N10" s="1"/>
      <c r="O10" s="1"/>
      <c r="P10" s="1"/>
      <c r="Q10" s="1"/>
      <c r="R10" s="1"/>
      <c r="S10" s="1"/>
      <c r="T10" s="1"/>
      <c r="U10" s="1"/>
      <c r="V10" s="1"/>
      <c r="W10" s="1"/>
      <c r="X10" s="1"/>
      <c r="Y10" s="1"/>
      <c r="Z10" s="1"/>
      <c r="AA10" s="1"/>
      <c r="AB10" s="1"/>
    </row>
    <row r="11" spans="1:28" ht="18">
      <c r="A11" s="6" t="s">
        <v>8</v>
      </c>
      <c r="B11" s="3" t="str">
        <f>HYPERLINK("https://ssebe.engineering.asu.edu/faculty/tenured/", "School of Sustainable Engineering and the Built Environment")</f>
        <v>School of Sustainable Engineering and the Built Environment</v>
      </c>
      <c r="C11" s="6" t="s">
        <v>43</v>
      </c>
      <c r="D11" s="4" t="s">
        <v>44</v>
      </c>
      <c r="E11" s="6" t="s">
        <v>45</v>
      </c>
      <c r="F11" s="36"/>
      <c r="G11" s="4"/>
      <c r="H11" s="1"/>
      <c r="I11" s="1"/>
      <c r="J11" s="1"/>
      <c r="K11" s="1"/>
      <c r="L11" s="1"/>
      <c r="M11" s="1"/>
      <c r="N11" s="1"/>
      <c r="O11" s="1"/>
      <c r="P11" s="1"/>
      <c r="Q11" s="1"/>
      <c r="R11" s="1"/>
      <c r="S11" s="1"/>
      <c r="T11" s="1"/>
      <c r="U11" s="1"/>
      <c r="V11" s="1"/>
      <c r="W11" s="1"/>
      <c r="X11" s="1"/>
      <c r="Y11" s="1"/>
      <c r="Z11" s="1"/>
      <c r="AA11" s="1"/>
      <c r="AB11" s="1"/>
    </row>
    <row r="12" spans="1:28" ht="47.25">
      <c r="A12" s="6" t="s">
        <v>13</v>
      </c>
      <c r="B12" s="3" t="str">
        <f>HYPERLINK("https://publichealth.arizona.edu/", "Mel and Enid Zuckerman College of Public Health")</f>
        <v>Mel and Enid Zuckerman College of Public Health</v>
      </c>
      <c r="C12" s="6" t="s">
        <v>9</v>
      </c>
      <c r="D12" s="4" t="str">
        <f>HYPERLINK("https://publichealth.arizona.edu/directory/chris-lim", "Chris Lim")</f>
        <v>Chris Lim</v>
      </c>
      <c r="E12" s="6" t="s">
        <v>46</v>
      </c>
      <c r="F12" s="36" t="s">
        <v>47</v>
      </c>
      <c r="G12" s="4"/>
      <c r="H12" s="1"/>
      <c r="I12" s="1"/>
      <c r="J12" s="1"/>
      <c r="K12" s="1"/>
      <c r="L12" s="1"/>
      <c r="M12" s="1"/>
      <c r="N12" s="1"/>
      <c r="O12" s="1"/>
      <c r="P12" s="1"/>
      <c r="Q12" s="1"/>
      <c r="R12" s="1"/>
      <c r="S12" s="1"/>
      <c r="T12" s="1"/>
      <c r="U12" s="1"/>
      <c r="V12" s="1"/>
      <c r="W12" s="1"/>
      <c r="X12" s="1"/>
      <c r="Y12" s="1"/>
      <c r="Z12" s="1"/>
      <c r="AA12" s="1"/>
      <c r="AB12" s="1"/>
    </row>
    <row r="13" spans="1:28" ht="31.5">
      <c r="A13" s="6" t="s">
        <v>8</v>
      </c>
      <c r="B13" s="3" t="str">
        <f t="shared" ref="B13:B14" si="1">HYPERLINK("https://ssebe.engineering.asu.edu/faculty/tenured/", "School of Sustainable Engineering and the Built Environment")</f>
        <v>School of Sustainable Engineering and the Built Environment</v>
      </c>
      <c r="C13" s="6" t="s">
        <v>14</v>
      </c>
      <c r="D13" s="4" t="s">
        <v>48</v>
      </c>
      <c r="E13" s="6" t="s">
        <v>49</v>
      </c>
      <c r="F13" s="36" t="s">
        <v>50</v>
      </c>
      <c r="G13" s="4"/>
      <c r="H13" s="1"/>
      <c r="I13" s="1"/>
      <c r="J13" s="1"/>
      <c r="K13" s="1"/>
      <c r="L13" s="1"/>
      <c r="M13" s="1"/>
      <c r="N13" s="1"/>
      <c r="O13" s="1"/>
      <c r="P13" s="1"/>
      <c r="Q13" s="1"/>
      <c r="R13" s="1"/>
      <c r="S13" s="1"/>
      <c r="T13" s="1"/>
      <c r="U13" s="1"/>
      <c r="V13" s="1"/>
      <c r="W13" s="1"/>
      <c r="X13" s="1"/>
      <c r="Y13" s="1"/>
      <c r="Z13" s="1"/>
      <c r="AA13" s="1"/>
      <c r="AB13" s="1"/>
    </row>
    <row r="14" spans="1:28" ht="18">
      <c r="A14" s="6" t="s">
        <v>8</v>
      </c>
      <c r="B14" s="3" t="str">
        <f t="shared" si="1"/>
        <v>School of Sustainable Engineering and the Built Environment</v>
      </c>
      <c r="C14" s="6" t="s">
        <v>14</v>
      </c>
      <c r="D14" s="4" t="s">
        <v>51</v>
      </c>
      <c r="E14" s="6" t="s">
        <v>52</v>
      </c>
      <c r="F14" s="36" t="s">
        <v>53</v>
      </c>
      <c r="G14" s="4" t="s">
        <v>54</v>
      </c>
      <c r="H14" s="1"/>
      <c r="I14" s="1"/>
      <c r="J14" s="1"/>
      <c r="K14" s="1"/>
      <c r="L14" s="1"/>
      <c r="M14" s="1"/>
      <c r="N14" s="1"/>
      <c r="O14" s="1"/>
      <c r="P14" s="1"/>
      <c r="Q14" s="1"/>
      <c r="R14" s="1"/>
      <c r="S14" s="1"/>
      <c r="T14" s="1"/>
      <c r="U14" s="1"/>
      <c r="V14" s="1"/>
      <c r="W14" s="1"/>
      <c r="X14" s="1"/>
      <c r="Y14" s="1"/>
      <c r="Z14" s="1"/>
      <c r="AA14" s="1"/>
      <c r="AB14" s="1"/>
    </row>
    <row r="15" spans="1:28" ht="18">
      <c r="A15" s="6" t="s">
        <v>13</v>
      </c>
      <c r="B15" s="3" t="str">
        <f>HYPERLINK("https://caem.engineering.arizona.edu/", "Civil and Architectural Engineering and Mechanics")</f>
        <v>Civil and Architectural Engineering and Mechanics</v>
      </c>
      <c r="C15" s="6" t="s">
        <v>55</v>
      </c>
      <c r="D15" s="4" t="str">
        <f>HYPERLINK("https://caem.engineering.arizona.edu/faculty-staff/faculty/cac-dao", "Cac M. Dao")</f>
        <v>Cac M. Dao</v>
      </c>
      <c r="E15" s="6" t="s">
        <v>56</v>
      </c>
      <c r="F15" s="36"/>
      <c r="G15" s="4" t="s">
        <v>57</v>
      </c>
      <c r="H15" s="1"/>
      <c r="I15" s="1"/>
      <c r="J15" s="1"/>
      <c r="K15" s="1"/>
      <c r="L15" s="1"/>
      <c r="M15" s="1"/>
      <c r="N15" s="1"/>
      <c r="O15" s="1"/>
      <c r="P15" s="1"/>
      <c r="Q15" s="1"/>
      <c r="R15" s="1"/>
      <c r="S15" s="1"/>
      <c r="T15" s="1"/>
      <c r="U15" s="1"/>
      <c r="V15" s="1"/>
      <c r="W15" s="1"/>
      <c r="X15" s="1"/>
      <c r="Y15" s="1"/>
      <c r="Z15" s="1"/>
      <c r="AA15" s="1"/>
      <c r="AB15" s="1"/>
    </row>
    <row r="16" spans="1:28" ht="18">
      <c r="A16" s="6" t="s">
        <v>13</v>
      </c>
      <c r="B16" s="3" t="str">
        <f t="shared" ref="B16:B17" si="2">HYPERLINK("https://capla.arizona.edu/", "College of Architecture, Planning and Landscape Architecture (CAPLA)")</f>
        <v>College of Architecture, Planning and Landscape Architecture (CAPLA)</v>
      </c>
      <c r="C16" s="6" t="s">
        <v>9</v>
      </c>
      <c r="D16" s="4" t="str">
        <f>HYPERLINK("https://capla.arizona.edu/faculty-staff/jonathan-jae-crisman", "Jonathan Jae-an Crisman")</f>
        <v>Jonathan Jae-an Crisman</v>
      </c>
      <c r="E16" s="6" t="s">
        <v>58</v>
      </c>
      <c r="F16" s="36" t="s">
        <v>59</v>
      </c>
      <c r="G16" s="4"/>
      <c r="H16" s="1"/>
      <c r="I16" s="1"/>
      <c r="J16" s="1"/>
      <c r="K16" s="1"/>
      <c r="L16" s="1"/>
      <c r="M16" s="1"/>
      <c r="N16" s="1"/>
      <c r="O16" s="1"/>
      <c r="P16" s="1"/>
      <c r="Q16" s="1"/>
      <c r="R16" s="1"/>
      <c r="S16" s="1"/>
      <c r="T16" s="1"/>
      <c r="U16" s="1"/>
      <c r="V16" s="1"/>
      <c r="W16" s="1"/>
      <c r="X16" s="1"/>
      <c r="Y16" s="1"/>
      <c r="Z16" s="1"/>
      <c r="AA16" s="1"/>
      <c r="AB16" s="1"/>
    </row>
    <row r="17" spans="1:28" ht="31.5">
      <c r="A17" s="6" t="s">
        <v>13</v>
      </c>
      <c r="B17" s="3" t="str">
        <f t="shared" si="2"/>
        <v>College of Architecture, Planning and Landscape Architecture (CAPLA)</v>
      </c>
      <c r="C17" s="6" t="s">
        <v>14</v>
      </c>
      <c r="D17" s="4" t="str">
        <f>HYPERLINK("https://capla.arizona.edu/faculty-staff/kristina-currans", "Kristina Currans")</f>
        <v>Kristina Currans</v>
      </c>
      <c r="E17" s="6" t="s">
        <v>60</v>
      </c>
      <c r="F17" s="36" t="s">
        <v>61</v>
      </c>
      <c r="G17" s="4"/>
      <c r="H17" s="1"/>
      <c r="I17" s="1"/>
      <c r="J17" s="1"/>
      <c r="K17" s="1"/>
      <c r="L17" s="1"/>
      <c r="M17" s="1"/>
      <c r="N17" s="1"/>
      <c r="O17" s="1"/>
      <c r="P17" s="1"/>
      <c r="Q17" s="1"/>
      <c r="R17" s="1"/>
      <c r="S17" s="1"/>
      <c r="T17" s="1"/>
      <c r="U17" s="1"/>
      <c r="V17" s="1"/>
      <c r="W17" s="1"/>
      <c r="X17" s="1"/>
      <c r="Y17" s="1"/>
      <c r="Z17" s="1"/>
      <c r="AA17" s="1"/>
      <c r="AB17" s="1"/>
    </row>
    <row r="18" spans="1:28" ht="47.25">
      <c r="A18" s="6" t="s">
        <v>8</v>
      </c>
      <c r="B18" s="3" t="str">
        <f t="shared" ref="B18:B19" si="3">HYPERLINK("https://sgsup.asu.edu/", "School of Geographical Sciences &amp; Urban Planning")</f>
        <v>School of Geographical Sciences &amp; Urban Planning</v>
      </c>
      <c r="C18" s="6" t="s">
        <v>17</v>
      </c>
      <c r="D18" s="4" t="str">
        <f>HYPERLINK("https://search.asu.edu/profile/3174976", "Daoqin Tong")</f>
        <v>Daoqin Tong</v>
      </c>
      <c r="E18" s="6" t="s">
        <v>62</v>
      </c>
      <c r="F18" s="36" t="s">
        <v>63</v>
      </c>
      <c r="G18" s="4"/>
      <c r="H18" s="1"/>
      <c r="I18" s="1"/>
      <c r="J18" s="1"/>
      <c r="K18" s="1"/>
      <c r="L18" s="1"/>
      <c r="M18" s="1"/>
      <c r="N18" s="1"/>
      <c r="O18" s="1"/>
      <c r="P18" s="1"/>
      <c r="Q18" s="1"/>
      <c r="R18" s="1"/>
      <c r="S18" s="1"/>
      <c r="T18" s="1"/>
      <c r="U18" s="1"/>
      <c r="V18" s="1"/>
      <c r="W18" s="1"/>
      <c r="X18" s="1"/>
      <c r="Y18" s="1"/>
      <c r="Z18" s="1"/>
      <c r="AA18" s="1"/>
      <c r="AB18" s="1"/>
    </row>
    <row r="19" spans="1:28" ht="18">
      <c r="A19" s="6" t="s">
        <v>8</v>
      </c>
      <c r="B19" s="3" t="str">
        <f t="shared" si="3"/>
        <v>School of Geographical Sciences &amp; Urban Planning</v>
      </c>
      <c r="C19" s="6" t="s">
        <v>14</v>
      </c>
      <c r="D19" s="4" t="str">
        <f>HYPERLINK("https://search.asu.edu/profile/3022592", "David King")</f>
        <v>David King</v>
      </c>
      <c r="E19" s="6" t="s">
        <v>64</v>
      </c>
      <c r="F19" s="36" t="s">
        <v>65</v>
      </c>
      <c r="G19" s="4"/>
      <c r="H19" s="1"/>
      <c r="I19" s="1"/>
      <c r="J19" s="1"/>
      <c r="K19" s="1"/>
      <c r="L19" s="1"/>
      <c r="M19" s="1"/>
      <c r="N19" s="1"/>
      <c r="O19" s="1"/>
      <c r="P19" s="1"/>
      <c r="Q19" s="1"/>
      <c r="R19" s="1"/>
      <c r="S19" s="1"/>
      <c r="T19" s="1"/>
      <c r="U19" s="1"/>
      <c r="V19" s="1"/>
      <c r="W19" s="1"/>
      <c r="X19" s="1"/>
      <c r="Y19" s="1"/>
      <c r="Z19" s="1"/>
      <c r="AA19" s="1"/>
      <c r="AB19" s="1"/>
    </row>
    <row r="20" spans="1:28" ht="18">
      <c r="A20" s="6" t="s">
        <v>24</v>
      </c>
      <c r="B20" s="3" t="str">
        <f>HYPERLINK("https://nau.edu/gpr/", "Department of Geography, Planning &amp; Recreation")</f>
        <v>Department of Geography, Planning &amp; Recreation</v>
      </c>
      <c r="C20" s="6" t="s">
        <v>14</v>
      </c>
      <c r="D20" s="4" t="s">
        <v>66</v>
      </c>
      <c r="E20" s="6" t="s">
        <v>67</v>
      </c>
      <c r="F20" s="36" t="s">
        <v>68</v>
      </c>
      <c r="G20" s="4"/>
      <c r="H20" s="1"/>
      <c r="I20" s="1"/>
      <c r="J20" s="1"/>
      <c r="K20" s="1"/>
      <c r="L20" s="1"/>
      <c r="M20" s="1"/>
      <c r="N20" s="1"/>
      <c r="O20" s="1"/>
      <c r="P20" s="1"/>
      <c r="Q20" s="1"/>
      <c r="R20" s="1"/>
      <c r="S20" s="1"/>
      <c r="T20" s="1"/>
      <c r="U20" s="1"/>
      <c r="V20" s="1"/>
      <c r="W20" s="1"/>
      <c r="X20" s="1"/>
      <c r="Y20" s="1"/>
      <c r="Z20" s="1"/>
      <c r="AA20" s="1"/>
      <c r="AB20" s="1"/>
    </row>
    <row r="21" spans="1:28" ht="31.5">
      <c r="A21" s="6" t="s">
        <v>8</v>
      </c>
      <c r="B21" s="3" t="str">
        <f>HYPERLINK("https://scai.engineering.asu.edu/", "School of Computing and Augmented Intelligence")</f>
        <v>School of Computing and Augmented Intelligence</v>
      </c>
      <c r="C21" s="6" t="s">
        <v>17</v>
      </c>
      <c r="D21" s="4" t="s">
        <v>69</v>
      </c>
      <c r="E21" s="6" t="s">
        <v>70</v>
      </c>
      <c r="F21" s="36" t="s">
        <v>71</v>
      </c>
      <c r="G21" s="4"/>
      <c r="H21" s="1"/>
      <c r="I21" s="1"/>
      <c r="J21" s="1"/>
      <c r="K21" s="1"/>
      <c r="L21" s="1"/>
      <c r="M21" s="1"/>
      <c r="N21" s="1"/>
      <c r="O21" s="1"/>
      <c r="P21" s="1"/>
      <c r="Q21" s="1"/>
      <c r="R21" s="1"/>
      <c r="S21" s="1"/>
      <c r="T21" s="1"/>
      <c r="U21" s="1"/>
      <c r="V21" s="1"/>
      <c r="W21" s="1"/>
      <c r="X21" s="1"/>
      <c r="Y21" s="1"/>
      <c r="Z21" s="1"/>
      <c r="AA21" s="1"/>
      <c r="AB21" s="1"/>
    </row>
    <row r="22" spans="1:28" ht="18">
      <c r="A22" s="6" t="s">
        <v>13</v>
      </c>
      <c r="B22" s="3" t="str">
        <f>HYPERLINK("https://caem.engineering.arizona.edu/", "Civil and Architectural Engineering and Mechanics")</f>
        <v>Civil and Architectural Engineering and Mechanics</v>
      </c>
      <c r="C22" s="6" t="s">
        <v>72</v>
      </c>
      <c r="D22" s="4" t="s">
        <v>73</v>
      </c>
      <c r="E22" s="6" t="s">
        <v>74</v>
      </c>
      <c r="F22" s="36" t="s">
        <v>75</v>
      </c>
      <c r="G22" s="4"/>
      <c r="H22" s="1"/>
      <c r="I22" s="1"/>
      <c r="J22" s="1"/>
      <c r="K22" s="1"/>
      <c r="L22" s="1"/>
      <c r="M22" s="1"/>
      <c r="N22" s="1"/>
      <c r="O22" s="1"/>
      <c r="P22" s="1"/>
      <c r="Q22" s="1"/>
      <c r="R22" s="1"/>
      <c r="S22" s="1"/>
      <c r="T22" s="1"/>
      <c r="U22" s="1"/>
      <c r="V22" s="1"/>
      <c r="W22" s="1"/>
      <c r="X22" s="1"/>
      <c r="Y22" s="1"/>
      <c r="Z22" s="1"/>
      <c r="AA22" s="1"/>
      <c r="AB22" s="1"/>
    </row>
    <row r="23" spans="1:28" ht="18">
      <c r="A23" s="6" t="s">
        <v>8</v>
      </c>
      <c r="B23" s="3" t="str">
        <f>HYPERLINK("https://sgsup.asu.edu/", "School of Geographical Sciences &amp; Urban Planning")</f>
        <v>School of Geographical Sciences &amp; Urban Planning</v>
      </c>
      <c r="C23" s="6" t="s">
        <v>14</v>
      </c>
      <c r="D23" s="4" t="str">
        <f>HYPERLINK("https://search.asu.edu/profile/2477783", "Deborah Salon")</f>
        <v>Deborah Salon</v>
      </c>
      <c r="E23" s="6" t="s">
        <v>76</v>
      </c>
      <c r="F23" s="36"/>
      <c r="G23" s="4"/>
      <c r="H23" s="1"/>
      <c r="I23" s="1"/>
      <c r="J23" s="1"/>
      <c r="K23" s="1"/>
      <c r="L23" s="1"/>
      <c r="M23" s="1"/>
      <c r="N23" s="1"/>
      <c r="O23" s="1"/>
      <c r="P23" s="1"/>
      <c r="Q23" s="1"/>
      <c r="R23" s="1"/>
      <c r="S23" s="1"/>
      <c r="T23" s="1"/>
      <c r="U23" s="1"/>
      <c r="V23" s="1"/>
      <c r="W23" s="1"/>
      <c r="X23" s="1"/>
      <c r="Y23" s="1"/>
      <c r="Z23" s="1"/>
      <c r="AA23" s="1"/>
      <c r="AB23" s="1"/>
    </row>
    <row r="24" spans="1:28" ht="31.5">
      <c r="A24" s="6" t="s">
        <v>24</v>
      </c>
      <c r="B24" s="3" t="str">
        <f>HYPERLINK("https://nau.edu/civil-environmental-engineering/", "Department of Civil Engineering, Construction Management, and Environmental Engineering")</f>
        <v>Department of Civil Engineering, Construction Management, and Environmental Engineering</v>
      </c>
      <c r="C24" s="6" t="s">
        <v>9</v>
      </c>
      <c r="D24" s="4" t="str">
        <f>HYPERLINK("https://directory.nau.edu/departments?id=10680&amp;person=dcc343&amp;src=civil-environmental-engineering", "Diana Calvo Martinez")</f>
        <v>Diana Calvo Martinez</v>
      </c>
      <c r="E24" s="6" t="s">
        <v>77</v>
      </c>
      <c r="F24" s="36" t="s">
        <v>78</v>
      </c>
      <c r="G24" s="4"/>
      <c r="H24" s="1"/>
      <c r="I24" s="1"/>
      <c r="J24" s="1"/>
      <c r="K24" s="1"/>
      <c r="L24" s="1"/>
      <c r="M24" s="1"/>
      <c r="N24" s="1"/>
      <c r="O24" s="1"/>
      <c r="P24" s="1"/>
      <c r="Q24" s="1"/>
      <c r="R24" s="1"/>
      <c r="S24" s="1"/>
      <c r="T24" s="1"/>
      <c r="U24" s="1"/>
      <c r="V24" s="1"/>
      <c r="W24" s="1"/>
      <c r="X24" s="1"/>
      <c r="Y24" s="1"/>
      <c r="Z24" s="1"/>
      <c r="AA24" s="1"/>
      <c r="AB24" s="1"/>
    </row>
    <row r="25" spans="1:28" ht="18">
      <c r="A25" s="6" t="s">
        <v>13</v>
      </c>
      <c r="B25" s="3" t="str">
        <f>HYPERLINK("https://caem.engineering.arizona.edu/", "Civil and Architectural Engineering and Mechanics")</f>
        <v>Civil and Architectural Engineering and Mechanics</v>
      </c>
      <c r="C25" s="6" t="s">
        <v>55</v>
      </c>
      <c r="D25" s="4" t="str">
        <f>HYPERLINK("https://caem.engineering.arizona.edu/faculty-staff/faculty/dean-papajohn", "Dean Papajohn")</f>
        <v>Dean Papajohn</v>
      </c>
      <c r="E25" s="6" t="s">
        <v>79</v>
      </c>
      <c r="F25" s="36" t="s">
        <v>80</v>
      </c>
      <c r="G25" s="4" t="s">
        <v>81</v>
      </c>
      <c r="H25" s="1"/>
      <c r="I25" s="1"/>
      <c r="J25" s="1"/>
      <c r="K25" s="1"/>
      <c r="L25" s="1"/>
      <c r="M25" s="1"/>
      <c r="N25" s="1"/>
      <c r="O25" s="1"/>
      <c r="P25" s="1"/>
      <c r="Q25" s="1"/>
      <c r="R25" s="1"/>
      <c r="S25" s="1"/>
      <c r="T25" s="1"/>
      <c r="U25" s="1"/>
      <c r="V25" s="1"/>
      <c r="W25" s="1"/>
      <c r="X25" s="1"/>
      <c r="Y25" s="1"/>
      <c r="Z25" s="1"/>
      <c r="AA25" s="1"/>
      <c r="AB25" s="1"/>
    </row>
    <row r="26" spans="1:28" ht="47.25">
      <c r="A26" s="6" t="s">
        <v>8</v>
      </c>
      <c r="B26" s="3" t="str">
        <f t="shared" ref="B26:B28" si="4">HYPERLINK("https://ssebe.engineering.asu.edu/faculty/tenured/", "School of Sustainable Engineering and the Built Environment")</f>
        <v>School of Sustainable Engineering and the Built Environment</v>
      </c>
      <c r="C26" s="6" t="s">
        <v>14</v>
      </c>
      <c r="D26" s="4" t="s">
        <v>82</v>
      </c>
      <c r="E26" s="6" t="s">
        <v>83</v>
      </c>
      <c r="F26" s="36" t="s">
        <v>84</v>
      </c>
      <c r="G26" s="4"/>
      <c r="H26" s="1"/>
      <c r="I26" s="1"/>
      <c r="J26" s="1"/>
      <c r="K26" s="1"/>
      <c r="L26" s="1"/>
      <c r="M26" s="1"/>
      <c r="N26" s="1"/>
      <c r="O26" s="1"/>
      <c r="P26" s="1"/>
      <c r="Q26" s="1"/>
      <c r="R26" s="1"/>
      <c r="S26" s="1"/>
      <c r="T26" s="1"/>
      <c r="U26" s="1"/>
      <c r="V26" s="1"/>
      <c r="W26" s="1"/>
      <c r="X26" s="1"/>
      <c r="Y26" s="1"/>
      <c r="Z26" s="1"/>
      <c r="AA26" s="1"/>
      <c r="AB26" s="1"/>
    </row>
    <row r="27" spans="1:28" ht="47.25">
      <c r="A27" s="6" t="s">
        <v>8</v>
      </c>
      <c r="B27" s="3" t="str">
        <f t="shared" si="4"/>
        <v>School of Sustainable Engineering and the Built Environment</v>
      </c>
      <c r="C27" s="6" t="s">
        <v>9</v>
      </c>
      <c r="D27" s="4" t="s">
        <v>85</v>
      </c>
      <c r="E27" s="6" t="s">
        <v>86</v>
      </c>
      <c r="F27" s="36" t="s">
        <v>87</v>
      </c>
      <c r="G27" s="4"/>
      <c r="H27" s="1"/>
      <c r="I27" s="1"/>
      <c r="J27" s="1"/>
      <c r="K27" s="1"/>
      <c r="L27" s="1"/>
      <c r="M27" s="1"/>
      <c r="N27" s="1"/>
      <c r="O27" s="1"/>
      <c r="P27" s="1"/>
      <c r="Q27" s="1"/>
      <c r="R27" s="1"/>
      <c r="S27" s="1"/>
      <c r="T27" s="1"/>
      <c r="U27" s="1"/>
      <c r="V27" s="1"/>
      <c r="W27" s="1"/>
      <c r="X27" s="1"/>
      <c r="Y27" s="1"/>
      <c r="Z27" s="1"/>
      <c r="AA27" s="1"/>
      <c r="AB27" s="1"/>
    </row>
    <row r="28" spans="1:28" ht="31.5">
      <c r="A28" s="6" t="s">
        <v>8</v>
      </c>
      <c r="B28" s="3" t="str">
        <f t="shared" si="4"/>
        <v>School of Sustainable Engineering and the Built Environment</v>
      </c>
      <c r="C28" s="6" t="s">
        <v>88</v>
      </c>
      <c r="D28" s="4" t="s">
        <v>89</v>
      </c>
      <c r="E28" s="6" t="s">
        <v>90</v>
      </c>
      <c r="F28" s="36" t="s">
        <v>91</v>
      </c>
      <c r="G28" s="4"/>
      <c r="H28" s="1"/>
      <c r="I28" s="1"/>
      <c r="J28" s="1"/>
      <c r="K28" s="1"/>
      <c r="L28" s="1"/>
      <c r="M28" s="1"/>
      <c r="N28" s="1"/>
      <c r="O28" s="1"/>
      <c r="P28" s="1"/>
      <c r="Q28" s="1"/>
      <c r="R28" s="1"/>
      <c r="S28" s="1"/>
      <c r="T28" s="1"/>
      <c r="U28" s="1"/>
      <c r="V28" s="1"/>
      <c r="W28" s="1"/>
      <c r="X28" s="1"/>
      <c r="Y28" s="1"/>
      <c r="Z28" s="1"/>
      <c r="AA28" s="1"/>
      <c r="AB28" s="1"/>
    </row>
    <row r="29" spans="1:28" ht="31.5">
      <c r="A29" s="6" t="s">
        <v>24</v>
      </c>
      <c r="B29" s="3" t="str">
        <f>HYPERLINK("https://nau.edu/civil-environmental-engineering/", "Department of Civil Engineering, Construction Management, and Environmental Engineering")</f>
        <v>Department of Civil Engineering, Construction Management, and Environmental Engineering</v>
      </c>
      <c r="C29" s="6" t="s">
        <v>17</v>
      </c>
      <c r="D29" s="4" t="str">
        <f>HYPERLINK("https://directory.nau.edu/departments?id=10680&amp;person=es295&amp;src=civil-environmental-engineering", "Edward Smaglik")</f>
        <v>Edward Smaglik</v>
      </c>
      <c r="E29" s="6" t="s">
        <v>92</v>
      </c>
      <c r="F29" s="36" t="s">
        <v>93</v>
      </c>
      <c r="G29" s="4" t="s">
        <v>38</v>
      </c>
      <c r="H29" s="1"/>
      <c r="I29" s="1"/>
      <c r="J29" s="1"/>
      <c r="K29" s="1"/>
      <c r="L29" s="1"/>
      <c r="M29" s="1"/>
      <c r="N29" s="1"/>
      <c r="O29" s="1"/>
      <c r="P29" s="1"/>
      <c r="Q29" s="1"/>
      <c r="R29" s="1"/>
      <c r="S29" s="1"/>
      <c r="T29" s="1"/>
      <c r="U29" s="1"/>
      <c r="V29" s="1"/>
      <c r="W29" s="1"/>
      <c r="X29" s="1"/>
      <c r="Y29" s="1"/>
      <c r="Z29" s="1"/>
      <c r="AA29" s="1"/>
      <c r="AB29" s="1"/>
    </row>
    <row r="30" spans="1:28" ht="63">
      <c r="A30" s="6" t="s">
        <v>8</v>
      </c>
      <c r="B30" s="3" t="str">
        <f>HYPERLINK("https://ssebe.engineering.asu.edu/faculty/tenured/", "School of Sustainable Engineering and the Built Environment")</f>
        <v>School of Sustainable Engineering and the Built Environment</v>
      </c>
      <c r="C30" s="6" t="s">
        <v>14</v>
      </c>
      <c r="D30" s="4" t="s">
        <v>94</v>
      </c>
      <c r="E30" s="6" t="s">
        <v>95</v>
      </c>
      <c r="F30" s="36" t="s">
        <v>96</v>
      </c>
      <c r="G30" s="4"/>
      <c r="H30" s="1"/>
      <c r="I30" s="1"/>
      <c r="J30" s="1"/>
      <c r="K30" s="1"/>
      <c r="L30" s="1"/>
      <c r="M30" s="1"/>
      <c r="N30" s="1"/>
      <c r="O30" s="1"/>
      <c r="P30" s="1"/>
      <c r="Q30" s="1"/>
      <c r="R30" s="1"/>
      <c r="S30" s="1"/>
      <c r="T30" s="1"/>
      <c r="U30" s="1"/>
      <c r="V30" s="1"/>
      <c r="W30" s="1"/>
      <c r="X30" s="1"/>
      <c r="Y30" s="1"/>
      <c r="Z30" s="1"/>
      <c r="AA30" s="1"/>
      <c r="AB30" s="1"/>
    </row>
    <row r="31" spans="1:28" ht="18">
      <c r="A31" s="6" t="s">
        <v>13</v>
      </c>
      <c r="B31" s="3" t="str">
        <f>HYPERLINK("https://nature.arizona.edu/", "School of Natural Resources &amp; the Environment")</f>
        <v>School of Natural Resources &amp; the Environment</v>
      </c>
      <c r="C31" s="6" t="s">
        <v>17</v>
      </c>
      <c r="D31" s="4" t="str">
        <f>HYPERLINK("https://nature.arizona.edu/elise-gornish", "Elise Gornish")</f>
        <v>Elise Gornish</v>
      </c>
      <c r="E31" s="6" t="s">
        <v>97</v>
      </c>
      <c r="F31" s="36" t="s">
        <v>98</v>
      </c>
      <c r="G31" s="4" t="s">
        <v>99</v>
      </c>
      <c r="H31" s="1"/>
      <c r="I31" s="1"/>
      <c r="J31" s="1"/>
      <c r="K31" s="1"/>
      <c r="L31" s="1"/>
      <c r="M31" s="1"/>
      <c r="N31" s="1"/>
      <c r="O31" s="1"/>
      <c r="P31" s="1"/>
      <c r="Q31" s="1"/>
      <c r="R31" s="1"/>
      <c r="S31" s="1"/>
      <c r="T31" s="1"/>
      <c r="U31" s="1"/>
      <c r="V31" s="1"/>
      <c r="W31" s="1"/>
      <c r="X31" s="1"/>
      <c r="Y31" s="1"/>
      <c r="Z31" s="1"/>
      <c r="AA31" s="1"/>
      <c r="AB31" s="1"/>
    </row>
    <row r="32" spans="1:28" ht="78.75">
      <c r="A32" s="6" t="s">
        <v>8</v>
      </c>
      <c r="B32" s="3" t="str">
        <f>HYPERLINK("https://ssebe.engineering.asu.edu/faculty/tenured/", "School of Sustainable Engineering and the Built Environment")</f>
        <v>School of Sustainable Engineering and the Built Environment</v>
      </c>
      <c r="C32" s="6" t="s">
        <v>9</v>
      </c>
      <c r="D32" s="4" t="s">
        <v>100</v>
      </c>
      <c r="E32" s="6" t="s">
        <v>101</v>
      </c>
      <c r="F32" s="36" t="s">
        <v>102</v>
      </c>
      <c r="G32" s="4" t="s">
        <v>103</v>
      </c>
      <c r="H32" s="1"/>
      <c r="I32" s="1"/>
      <c r="J32" s="1"/>
      <c r="K32" s="1"/>
      <c r="L32" s="1"/>
      <c r="M32" s="1"/>
      <c r="N32" s="1"/>
      <c r="O32" s="1"/>
      <c r="P32" s="1"/>
      <c r="Q32" s="1"/>
      <c r="R32" s="1"/>
      <c r="S32" s="1"/>
      <c r="T32" s="1"/>
      <c r="U32" s="1"/>
      <c r="V32" s="1"/>
      <c r="W32" s="1"/>
      <c r="X32" s="1"/>
      <c r="Y32" s="1"/>
      <c r="Z32" s="1"/>
      <c r="AA32" s="1"/>
      <c r="AB32" s="1"/>
    </row>
    <row r="33" spans="1:28" ht="18">
      <c r="A33" s="6" t="s">
        <v>13</v>
      </c>
      <c r="B33" s="3" t="s">
        <v>104</v>
      </c>
      <c r="C33" s="6" t="s">
        <v>28</v>
      </c>
      <c r="D33" s="4" t="s">
        <v>105</v>
      </c>
      <c r="E33" s="6" t="s">
        <v>106</v>
      </c>
      <c r="F33" s="36" t="s">
        <v>107</v>
      </c>
      <c r="G33" s="4" t="s">
        <v>108</v>
      </c>
      <c r="H33" s="1"/>
      <c r="I33" s="1"/>
      <c r="J33" s="1"/>
      <c r="K33" s="1"/>
      <c r="L33" s="1"/>
      <c r="M33" s="1"/>
      <c r="N33" s="1"/>
      <c r="O33" s="1"/>
      <c r="P33" s="1"/>
      <c r="Q33" s="1"/>
      <c r="R33" s="1"/>
      <c r="S33" s="1"/>
      <c r="T33" s="1"/>
      <c r="U33" s="1"/>
      <c r="V33" s="1"/>
      <c r="W33" s="1"/>
      <c r="X33" s="1"/>
      <c r="Y33" s="1"/>
      <c r="Z33" s="1"/>
      <c r="AA33" s="1"/>
      <c r="AB33" s="1"/>
    </row>
    <row r="34" spans="1:28" ht="18">
      <c r="A34" s="6" t="s">
        <v>13</v>
      </c>
      <c r="B34" s="3" t="str">
        <f>HYPERLINK("https://caem.engineering.arizona.edu/", "Civil and Architectural Engineering and Mechanics")</f>
        <v>Civil and Architectural Engineering and Mechanics</v>
      </c>
      <c r="C34" s="6" t="s">
        <v>17</v>
      </c>
      <c r="D34" s="4" t="s">
        <v>109</v>
      </c>
      <c r="E34" s="6" t="s">
        <v>110</v>
      </c>
      <c r="F34" s="36" t="s">
        <v>111</v>
      </c>
      <c r="G34" s="4"/>
      <c r="H34" s="1"/>
      <c r="I34" s="1"/>
      <c r="J34" s="1"/>
      <c r="K34" s="1"/>
      <c r="L34" s="1"/>
      <c r="M34" s="1"/>
      <c r="N34" s="1"/>
      <c r="O34" s="1"/>
      <c r="P34" s="1"/>
      <c r="Q34" s="1"/>
      <c r="R34" s="1"/>
      <c r="S34" s="1"/>
      <c r="T34" s="1"/>
      <c r="U34" s="1"/>
      <c r="V34" s="1"/>
      <c r="W34" s="1"/>
      <c r="X34" s="1"/>
      <c r="Y34" s="1"/>
      <c r="Z34" s="1"/>
      <c r="AA34" s="1"/>
      <c r="AB34" s="1"/>
    </row>
    <row r="35" spans="1:28" ht="18">
      <c r="A35" s="6" t="s">
        <v>8</v>
      </c>
      <c r="B35" s="3" t="str">
        <f>HYPERLINK("https://ecee.engineering.asu.edu/", "School of Electrical, Computer and Energy Engineering")</f>
        <v>School of Electrical, Computer and Energy Engineering</v>
      </c>
      <c r="C35" s="6" t="s">
        <v>14</v>
      </c>
      <c r="D35" s="4" t="str">
        <f>HYPERLINK("https://search.asu.edu/profile/1176368", "Gautam Dasarathy")</f>
        <v>Gautam Dasarathy</v>
      </c>
      <c r="E35" s="6" t="s">
        <v>112</v>
      </c>
      <c r="F35" s="36" t="s">
        <v>113</v>
      </c>
      <c r="G35" s="4"/>
      <c r="H35" s="1"/>
      <c r="I35" s="1"/>
      <c r="J35" s="1"/>
      <c r="K35" s="1"/>
      <c r="L35" s="1"/>
      <c r="M35" s="1"/>
      <c r="N35" s="1"/>
      <c r="O35" s="1"/>
      <c r="P35" s="1"/>
      <c r="Q35" s="1"/>
      <c r="R35" s="1"/>
      <c r="S35" s="1"/>
      <c r="T35" s="1"/>
      <c r="U35" s="1"/>
      <c r="V35" s="1"/>
      <c r="W35" s="1"/>
      <c r="X35" s="1"/>
      <c r="Y35" s="1"/>
      <c r="Z35" s="1"/>
      <c r="AA35" s="1"/>
      <c r="AB35" s="1"/>
    </row>
    <row r="36" spans="1:28" ht="47.25">
      <c r="A36" s="6" t="s">
        <v>13</v>
      </c>
      <c r="B36" s="3" t="str">
        <f>HYPERLINK("https://caem.engineering.arizona.edu/", "Civil and Architectural Engineering and Mechanics")</f>
        <v>Civil and Architectural Engineering and Mechanics</v>
      </c>
      <c r="C36" s="6" t="s">
        <v>17</v>
      </c>
      <c r="D36" s="4" t="s">
        <v>114</v>
      </c>
      <c r="E36" s="6" t="s">
        <v>115</v>
      </c>
      <c r="F36" s="36" t="s">
        <v>116</v>
      </c>
      <c r="G36" s="4"/>
      <c r="H36" s="1"/>
      <c r="I36" s="1"/>
      <c r="J36" s="1"/>
      <c r="K36" s="1"/>
      <c r="L36" s="1"/>
      <c r="M36" s="1"/>
      <c r="N36" s="1"/>
      <c r="O36" s="1"/>
      <c r="P36" s="1"/>
      <c r="Q36" s="1"/>
      <c r="R36" s="1"/>
      <c r="S36" s="1"/>
      <c r="T36" s="1"/>
      <c r="U36" s="1"/>
      <c r="V36" s="1"/>
      <c r="W36" s="1"/>
      <c r="X36" s="1"/>
      <c r="Y36" s="1"/>
      <c r="Z36" s="1"/>
      <c r="AA36" s="1"/>
      <c r="AB36" s="1"/>
    </row>
    <row r="37" spans="1:28" ht="18">
      <c r="A37" s="6" t="s">
        <v>8</v>
      </c>
      <c r="B37" s="3" t="str">
        <f t="shared" ref="B37:B38" si="5">HYPERLINK("https://scai.engineering.asu.edu/", "School of Computing and Augmented Intelligence")</f>
        <v>School of Computing and Augmented Intelligence</v>
      </c>
      <c r="C37" s="6" t="s">
        <v>9</v>
      </c>
      <c r="D37" s="4" t="s">
        <v>117</v>
      </c>
      <c r="E37" s="6" t="s">
        <v>118</v>
      </c>
      <c r="F37" s="36" t="s">
        <v>119</v>
      </c>
      <c r="G37" s="4"/>
      <c r="H37" s="1"/>
      <c r="I37" s="1"/>
      <c r="J37" s="1"/>
      <c r="K37" s="1"/>
      <c r="L37" s="1"/>
      <c r="M37" s="1"/>
      <c r="N37" s="1"/>
      <c r="O37" s="1"/>
      <c r="P37" s="1"/>
      <c r="Q37" s="1"/>
      <c r="R37" s="1"/>
      <c r="S37" s="1"/>
      <c r="T37" s="1"/>
      <c r="U37" s="1"/>
      <c r="V37" s="1"/>
      <c r="W37" s="1"/>
      <c r="X37" s="1"/>
      <c r="Y37" s="1"/>
      <c r="Z37" s="1"/>
      <c r="AA37" s="1"/>
      <c r="AB37" s="1"/>
    </row>
    <row r="38" spans="1:28" ht="31.5">
      <c r="A38" s="6" t="s">
        <v>8</v>
      </c>
      <c r="B38" s="3" t="str">
        <f t="shared" si="5"/>
        <v>School of Computing and Augmented Intelligence</v>
      </c>
      <c r="C38" s="6" t="s">
        <v>14</v>
      </c>
      <c r="D38" s="4" t="s">
        <v>120</v>
      </c>
      <c r="E38" s="6" t="s">
        <v>121</v>
      </c>
      <c r="F38" s="36" t="s">
        <v>122</v>
      </c>
      <c r="G38" s="4"/>
      <c r="H38" s="1"/>
      <c r="I38" s="1"/>
      <c r="J38" s="1"/>
      <c r="K38" s="1"/>
      <c r="L38" s="1"/>
      <c r="M38" s="1"/>
      <c r="N38" s="1"/>
      <c r="O38" s="1"/>
      <c r="P38" s="1"/>
      <c r="Q38" s="1"/>
      <c r="R38" s="1"/>
      <c r="S38" s="1"/>
      <c r="T38" s="1"/>
      <c r="U38" s="1"/>
      <c r="V38" s="1"/>
      <c r="W38" s="1"/>
      <c r="X38" s="1"/>
      <c r="Y38" s="1"/>
      <c r="Z38" s="1"/>
      <c r="AA38" s="1"/>
      <c r="AB38" s="1"/>
    </row>
    <row r="39" spans="1:28" ht="18">
      <c r="A39" s="6" t="s">
        <v>13</v>
      </c>
      <c r="B39" s="3" t="str">
        <f>HYPERLINK("https://caem.engineering.arizona.edu/", "Civil and Architectural Engineering and Mechanics")</f>
        <v>Civil and Architectural Engineering and Mechanics</v>
      </c>
      <c r="C39" s="6" t="s">
        <v>17</v>
      </c>
      <c r="D39" s="4" t="s">
        <v>123</v>
      </c>
      <c r="E39" s="6" t="s">
        <v>124</v>
      </c>
      <c r="F39" s="36"/>
      <c r="G39" s="4"/>
      <c r="H39" s="1"/>
      <c r="I39" s="1"/>
      <c r="J39" s="1"/>
      <c r="K39" s="1"/>
      <c r="L39" s="1"/>
      <c r="M39" s="1"/>
      <c r="N39" s="1"/>
      <c r="O39" s="1"/>
      <c r="P39" s="1"/>
      <c r="Q39" s="1"/>
      <c r="R39" s="1"/>
      <c r="S39" s="1"/>
      <c r="T39" s="1"/>
      <c r="U39" s="1"/>
      <c r="V39" s="1"/>
      <c r="W39" s="1"/>
      <c r="X39" s="1"/>
      <c r="Y39" s="1"/>
      <c r="Z39" s="1"/>
      <c r="AA39" s="1"/>
      <c r="AB39" s="1"/>
    </row>
    <row r="40" spans="1:28" ht="18">
      <c r="A40" s="6" t="s">
        <v>8</v>
      </c>
      <c r="B40" s="3" t="str">
        <f t="shared" ref="B40:B41" si="6">HYPERLINK("https://ssebe.engineering.asu.edu/faculty/tenured/", "School of Sustainable Engineering and the Built Environment")</f>
        <v>School of Sustainable Engineering and the Built Environment</v>
      </c>
      <c r="C40" s="6" t="s">
        <v>125</v>
      </c>
      <c r="D40" s="4" t="s">
        <v>126</v>
      </c>
      <c r="E40" s="6" t="s">
        <v>127</v>
      </c>
      <c r="F40" s="36"/>
      <c r="G40" s="4"/>
      <c r="H40" s="1"/>
      <c r="I40" s="1"/>
      <c r="J40" s="1"/>
      <c r="K40" s="1"/>
      <c r="L40" s="1"/>
      <c r="M40" s="1"/>
      <c r="N40" s="1"/>
      <c r="O40" s="1"/>
      <c r="P40" s="1"/>
      <c r="Q40" s="1"/>
      <c r="R40" s="1"/>
      <c r="S40" s="1"/>
      <c r="T40" s="1"/>
      <c r="U40" s="1"/>
      <c r="V40" s="1"/>
      <c r="W40" s="1"/>
      <c r="X40" s="1"/>
      <c r="Y40" s="1"/>
      <c r="Z40" s="1"/>
      <c r="AA40" s="1"/>
      <c r="AB40" s="1"/>
    </row>
    <row r="41" spans="1:28" ht="18">
      <c r="A41" s="6" t="s">
        <v>8</v>
      </c>
      <c r="B41" s="3" t="str">
        <f t="shared" si="6"/>
        <v>School of Sustainable Engineering and the Built Environment</v>
      </c>
      <c r="C41" s="6" t="s">
        <v>14</v>
      </c>
      <c r="D41" s="4" t="str">
        <f>HYPERLINK("https://search.asu.edu/profile/3503404", "Hasan Ozer")</f>
        <v>Hasan Ozer</v>
      </c>
      <c r="E41" s="6" t="s">
        <v>128</v>
      </c>
      <c r="F41" s="36" t="s">
        <v>129</v>
      </c>
      <c r="G41" s="4"/>
      <c r="H41" s="1"/>
      <c r="I41" s="1"/>
      <c r="J41" s="1"/>
      <c r="K41" s="1"/>
      <c r="L41" s="1"/>
      <c r="M41" s="1"/>
      <c r="N41" s="1"/>
      <c r="O41" s="1"/>
      <c r="P41" s="1"/>
      <c r="Q41" s="1"/>
      <c r="R41" s="1"/>
      <c r="S41" s="1"/>
      <c r="T41" s="1"/>
      <c r="U41" s="1"/>
      <c r="V41" s="1"/>
      <c r="W41" s="1"/>
      <c r="X41" s="1"/>
      <c r="Y41" s="1"/>
      <c r="Z41" s="1"/>
      <c r="AA41" s="1"/>
      <c r="AB41" s="1"/>
    </row>
    <row r="42" spans="1:28" ht="141.75">
      <c r="A42" s="6" t="s">
        <v>13</v>
      </c>
      <c r="B42" s="3" t="str">
        <f>HYPERLINK("https://caem.engineering.arizona.edu/", "Civil and Architectural Engineering and Mechanics")</f>
        <v>Civil and Architectural Engineering and Mechanics</v>
      </c>
      <c r="C42" s="6" t="s">
        <v>9</v>
      </c>
      <c r="D42" s="4" t="s">
        <v>130</v>
      </c>
      <c r="E42" s="6" t="s">
        <v>131</v>
      </c>
      <c r="F42" s="36" t="s">
        <v>132</v>
      </c>
      <c r="G42" s="4" t="s">
        <v>133</v>
      </c>
      <c r="H42" s="1"/>
      <c r="I42" s="1"/>
      <c r="J42" s="1"/>
      <c r="K42" s="1"/>
      <c r="L42" s="1"/>
      <c r="M42" s="1"/>
      <c r="N42" s="1"/>
      <c r="O42" s="1"/>
      <c r="P42" s="1"/>
      <c r="Q42" s="1"/>
      <c r="R42" s="1"/>
      <c r="S42" s="1"/>
      <c r="T42" s="1"/>
      <c r="U42" s="1"/>
      <c r="V42" s="1"/>
      <c r="W42" s="1"/>
      <c r="X42" s="1"/>
      <c r="Y42" s="1"/>
      <c r="Z42" s="1"/>
      <c r="AA42" s="1"/>
      <c r="AB42" s="1"/>
    </row>
    <row r="43" spans="1:28" ht="31.5">
      <c r="A43" s="6" t="s">
        <v>8</v>
      </c>
      <c r="B43" s="3" t="str">
        <f>HYPERLINK("https://poly.engineering.asu.edu/hse/", "Human Systems Engineering, The Polytechnic School")</f>
        <v>Human Systems Engineering, The Polytechnic School</v>
      </c>
      <c r="C43" s="6" t="s">
        <v>9</v>
      </c>
      <c r="D43" s="4" t="str">
        <f>HYPERLINK("https://search.asu.edu/profile/4426386", "Heejin Jeong")</f>
        <v>Heejin Jeong</v>
      </c>
      <c r="E43" s="6" t="s">
        <v>134</v>
      </c>
      <c r="F43" s="36" t="s">
        <v>135</v>
      </c>
      <c r="G43" s="4" t="s">
        <v>136</v>
      </c>
      <c r="H43" s="1"/>
      <c r="I43" s="1"/>
      <c r="J43" s="1"/>
      <c r="K43" s="1"/>
      <c r="L43" s="1"/>
      <c r="M43" s="1"/>
      <c r="N43" s="1"/>
      <c r="O43" s="1"/>
      <c r="P43" s="1"/>
      <c r="Q43" s="1"/>
      <c r="R43" s="1"/>
      <c r="S43" s="1"/>
      <c r="T43" s="1"/>
      <c r="U43" s="1"/>
      <c r="V43" s="1"/>
      <c r="W43" s="1"/>
      <c r="X43" s="1"/>
      <c r="Y43" s="1"/>
      <c r="Z43" s="1"/>
      <c r="AA43" s="1"/>
      <c r="AB43" s="1"/>
    </row>
    <row r="44" spans="1:28" ht="47.25">
      <c r="A44" s="6" t="s">
        <v>13</v>
      </c>
      <c r="B44" s="3" t="str">
        <f t="shared" ref="B44:B45" si="7">HYPERLINK("https://caem.engineering.arizona.edu/", "Civil and Architectural Engineering and Mechanics")</f>
        <v>Civil and Architectural Engineering and Mechanics</v>
      </c>
      <c r="C44" s="6" t="s">
        <v>137</v>
      </c>
      <c r="D44" s="4" t="str">
        <f>HYPERLINK("https://caem.engineering.arizona.edu/faculty-staff/faculty/henrick-haule", "Henrick Haule")</f>
        <v>Henrick Haule</v>
      </c>
      <c r="E44" s="6" t="s">
        <v>138</v>
      </c>
      <c r="F44" s="36" t="s">
        <v>139</v>
      </c>
      <c r="G44" s="4"/>
      <c r="H44" s="1"/>
      <c r="I44" s="1"/>
      <c r="J44" s="1"/>
      <c r="K44" s="1"/>
      <c r="L44" s="1"/>
      <c r="M44" s="1"/>
      <c r="N44" s="1"/>
      <c r="O44" s="1"/>
      <c r="P44" s="1"/>
      <c r="Q44" s="1"/>
      <c r="R44" s="1"/>
      <c r="S44" s="1"/>
      <c r="T44" s="1"/>
      <c r="U44" s="1"/>
      <c r="V44" s="1"/>
      <c r="W44" s="1"/>
      <c r="X44" s="1"/>
      <c r="Y44" s="1"/>
      <c r="Z44" s="1"/>
      <c r="AA44" s="1"/>
      <c r="AB44" s="1"/>
    </row>
    <row r="45" spans="1:28" ht="94.5">
      <c r="A45" s="6" t="s">
        <v>13</v>
      </c>
      <c r="B45" s="3" t="str">
        <f t="shared" si="7"/>
        <v>Civil and Architectural Engineering and Mechanics</v>
      </c>
      <c r="C45" s="6" t="s">
        <v>14</v>
      </c>
      <c r="D45" s="4" t="s">
        <v>140</v>
      </c>
      <c r="E45" s="6" t="s">
        <v>141</v>
      </c>
      <c r="F45" s="36" t="s">
        <v>142</v>
      </c>
      <c r="G45" s="4"/>
      <c r="H45" s="1"/>
      <c r="I45" s="1"/>
      <c r="J45" s="1"/>
      <c r="K45" s="1"/>
      <c r="L45" s="1"/>
      <c r="M45" s="1"/>
      <c r="N45" s="1"/>
      <c r="O45" s="1"/>
      <c r="P45" s="1"/>
      <c r="Q45" s="1"/>
      <c r="R45" s="1"/>
      <c r="S45" s="1"/>
      <c r="T45" s="1"/>
      <c r="U45" s="1"/>
      <c r="V45" s="1"/>
      <c r="W45" s="1"/>
      <c r="X45" s="1"/>
      <c r="Y45" s="1"/>
      <c r="Z45" s="1"/>
      <c r="AA45" s="1"/>
      <c r="AB45" s="1"/>
    </row>
    <row r="46" spans="1:28" ht="18">
      <c r="A46" s="6" t="s">
        <v>8</v>
      </c>
      <c r="B46" s="3" t="str">
        <f>HYPERLINK("https://ssebe.engineering.asu.edu/faculty/tenured/", "School of Sustainable Engineering and the Built Environment")</f>
        <v>School of Sustainable Engineering and the Built Environment</v>
      </c>
      <c r="C46" s="6" t="s">
        <v>9</v>
      </c>
      <c r="D46" s="4" t="s">
        <v>143</v>
      </c>
      <c r="E46" s="6" t="s">
        <v>144</v>
      </c>
      <c r="F46" s="36" t="s">
        <v>145</v>
      </c>
      <c r="G46" s="4"/>
      <c r="H46" s="1"/>
      <c r="I46" s="1"/>
      <c r="J46" s="1"/>
      <c r="K46" s="1"/>
      <c r="L46" s="1"/>
      <c r="M46" s="1"/>
      <c r="N46" s="1"/>
      <c r="O46" s="1"/>
      <c r="P46" s="1"/>
      <c r="Q46" s="1"/>
      <c r="R46" s="1"/>
      <c r="S46" s="1"/>
      <c r="T46" s="1"/>
      <c r="U46" s="1"/>
      <c r="V46" s="1"/>
      <c r="W46" s="1"/>
      <c r="X46" s="1"/>
      <c r="Y46" s="1"/>
      <c r="Z46" s="1"/>
      <c r="AA46" s="1"/>
      <c r="AB46" s="1"/>
    </row>
    <row r="47" spans="1:28" ht="47.25">
      <c r="A47" s="6" t="s">
        <v>13</v>
      </c>
      <c r="B47" s="3" t="str">
        <f>HYPERLINK("https://ame.engineering.arizona.edu/", "Aerospace and Mechanical Engineering")</f>
        <v>Aerospace and Mechanical Engineering</v>
      </c>
      <c r="C47" s="6" t="s">
        <v>9</v>
      </c>
      <c r="D47" s="4" t="str">
        <f>HYPERLINK("https://ame.engineering.arizona.edu/faculty-staff/faculty/hossein-rastgoftar", "Hossein Rastgoftar")</f>
        <v>Hossein Rastgoftar</v>
      </c>
      <c r="E47" s="6" t="s">
        <v>146</v>
      </c>
      <c r="F47" s="36" t="s">
        <v>147</v>
      </c>
      <c r="G47" s="4" t="s">
        <v>148</v>
      </c>
      <c r="H47" s="1"/>
      <c r="I47" s="1"/>
      <c r="J47" s="1"/>
      <c r="K47" s="1"/>
      <c r="L47" s="1"/>
      <c r="M47" s="1"/>
      <c r="N47" s="1"/>
      <c r="O47" s="1"/>
      <c r="P47" s="1"/>
      <c r="Q47" s="1"/>
      <c r="R47" s="1"/>
      <c r="S47" s="1"/>
      <c r="T47" s="1"/>
      <c r="U47" s="1"/>
      <c r="V47" s="1"/>
      <c r="W47" s="1"/>
      <c r="X47" s="1"/>
      <c r="Y47" s="1"/>
      <c r="Z47" s="1"/>
      <c r="AA47" s="1"/>
      <c r="AB47" s="1"/>
    </row>
    <row r="48" spans="1:28" ht="31.5">
      <c r="A48" s="6" t="s">
        <v>8</v>
      </c>
      <c r="B48" s="3" t="str">
        <f>HYPERLINK("https://faculty.engineering.asu.edu/directory/scai/", "School of Computing and Augmented Intelligence")</f>
        <v>School of Computing and Augmented Intelligence</v>
      </c>
      <c r="C48" s="6" t="s">
        <v>9</v>
      </c>
      <c r="D48" s="4" t="s">
        <v>149</v>
      </c>
      <c r="E48" s="6" t="s">
        <v>150</v>
      </c>
      <c r="F48" s="36" t="s">
        <v>151</v>
      </c>
      <c r="G48" s="4"/>
      <c r="H48" s="1"/>
      <c r="I48" s="1"/>
      <c r="J48" s="1"/>
      <c r="K48" s="1"/>
      <c r="L48" s="1"/>
      <c r="M48" s="1"/>
      <c r="N48" s="1"/>
      <c r="O48" s="1"/>
      <c r="P48" s="1"/>
      <c r="Q48" s="1"/>
      <c r="R48" s="1"/>
      <c r="S48" s="1"/>
      <c r="T48" s="1"/>
      <c r="U48" s="1"/>
      <c r="V48" s="1"/>
      <c r="W48" s="1"/>
      <c r="X48" s="1"/>
      <c r="Y48" s="1"/>
      <c r="Z48" s="1"/>
      <c r="AA48" s="1"/>
      <c r="AB48" s="1"/>
    </row>
    <row r="49" spans="1:28" ht="31.5">
      <c r="A49" s="6" t="s">
        <v>8</v>
      </c>
      <c r="B49" s="3" t="str">
        <f>HYPERLINK("https://sgsup.asu.edu/", "School of Geographical Sciences &amp; Urban Planning")</f>
        <v>School of Geographical Sciences &amp; Urban Planning</v>
      </c>
      <c r="C49" s="6" t="s">
        <v>9</v>
      </c>
      <c r="D49" s="4" t="str">
        <f>HYPERLINK("https://search.asu.edu/profile/2599806", "Hue-Tam Jamme")</f>
        <v>Hue-Tam Jamme</v>
      </c>
      <c r="E49" s="6" t="s">
        <v>152</v>
      </c>
      <c r="F49" s="36" t="s">
        <v>153</v>
      </c>
      <c r="G49" s="4"/>
      <c r="H49" s="1"/>
      <c r="I49" s="1"/>
      <c r="J49" s="1"/>
      <c r="K49" s="1"/>
      <c r="L49" s="1"/>
      <c r="M49" s="1"/>
      <c r="N49" s="1"/>
      <c r="O49" s="1"/>
      <c r="P49" s="1"/>
      <c r="Q49" s="1"/>
      <c r="R49" s="1"/>
      <c r="S49" s="1"/>
      <c r="T49" s="1"/>
      <c r="U49" s="1"/>
      <c r="V49" s="1"/>
      <c r="W49" s="1"/>
      <c r="X49" s="1"/>
      <c r="Y49" s="1"/>
      <c r="Z49" s="1"/>
      <c r="AA49" s="1"/>
      <c r="AB49" s="1"/>
    </row>
    <row r="50" spans="1:28" ht="18">
      <c r="A50" s="6" t="s">
        <v>13</v>
      </c>
      <c r="B50" s="3" t="str">
        <f>HYPERLINK("https://ece.engineering.arizona.edu/", "Electrical &amp; Computer Engineering")</f>
        <v>Electrical &amp; Computer Engineering</v>
      </c>
      <c r="C50" s="6" t="s">
        <v>17</v>
      </c>
      <c r="D50" s="4" t="s">
        <v>154</v>
      </c>
      <c r="E50" s="6" t="s">
        <v>155</v>
      </c>
      <c r="F50" s="36" t="s">
        <v>156</v>
      </c>
      <c r="G50" s="4" t="s">
        <v>157</v>
      </c>
      <c r="H50" s="1"/>
      <c r="I50" s="1"/>
      <c r="J50" s="1"/>
      <c r="K50" s="1"/>
      <c r="L50" s="1"/>
      <c r="M50" s="1"/>
      <c r="N50" s="1"/>
      <c r="O50" s="1"/>
      <c r="P50" s="1"/>
      <c r="Q50" s="1"/>
      <c r="R50" s="1"/>
      <c r="S50" s="1"/>
      <c r="T50" s="1"/>
      <c r="U50" s="1"/>
      <c r="V50" s="1"/>
      <c r="W50" s="1"/>
      <c r="X50" s="1"/>
      <c r="Y50" s="1"/>
      <c r="Z50" s="1"/>
      <c r="AA50" s="1"/>
      <c r="AB50" s="1"/>
    </row>
    <row r="51" spans="1:28" ht="31.5">
      <c r="A51" s="6" t="s">
        <v>8</v>
      </c>
      <c r="B51" s="3" t="str">
        <f>HYPERLINK("https://ssebe.engineering.asu.edu/faculty/tenured/", "School of Sustainable Engineering and the Built Environment")</f>
        <v>School of Sustainable Engineering and the Built Environment</v>
      </c>
      <c r="C51" s="6" t="s">
        <v>158</v>
      </c>
      <c r="D51" s="4" t="str">
        <f>HYPERLINK("https://search.asu.edu/profile/3243599", "Irfan Batur")</f>
        <v>Irfan Batur</v>
      </c>
      <c r="E51" s="6" t="s">
        <v>159</v>
      </c>
      <c r="F51" s="36" t="s">
        <v>160</v>
      </c>
      <c r="G51" s="4"/>
      <c r="H51" s="1"/>
      <c r="I51" s="1"/>
      <c r="J51" s="1"/>
      <c r="K51" s="1"/>
      <c r="L51" s="1"/>
      <c r="M51" s="1"/>
      <c r="N51" s="1"/>
      <c r="O51" s="1"/>
      <c r="P51" s="1"/>
      <c r="Q51" s="1"/>
      <c r="R51" s="1"/>
      <c r="S51" s="1"/>
      <c r="T51" s="1"/>
      <c r="U51" s="1"/>
      <c r="V51" s="1"/>
      <c r="W51" s="1"/>
      <c r="X51" s="1"/>
      <c r="Y51" s="1"/>
      <c r="Z51" s="1"/>
      <c r="AA51" s="1"/>
      <c r="AB51" s="1"/>
    </row>
    <row r="52" spans="1:28" ht="31.5">
      <c r="A52" s="6" t="s">
        <v>8</v>
      </c>
      <c r="B52" s="3" t="str">
        <f>HYPERLINK("https://sgsup.asu.edu/", "School of Geographical Sciences &amp; Urban Planning")</f>
        <v>School of Geographical Sciences &amp; Urban Planning</v>
      </c>
      <c r="C52" s="6" t="s">
        <v>161</v>
      </c>
      <c r="D52" s="4" t="str">
        <f>HYPERLINK("https://search.asu.edu/profile/62397", "Jason Kelley")</f>
        <v>Jason Kelley</v>
      </c>
      <c r="E52" s="6" t="s">
        <v>162</v>
      </c>
      <c r="F52" s="36" t="s">
        <v>163</v>
      </c>
      <c r="G52" s="4"/>
      <c r="H52" s="1"/>
      <c r="I52" s="1"/>
      <c r="J52" s="1"/>
      <c r="K52" s="1"/>
      <c r="L52" s="1"/>
      <c r="M52" s="1"/>
      <c r="N52" s="1"/>
      <c r="O52" s="1"/>
      <c r="P52" s="1"/>
      <c r="Q52" s="1"/>
      <c r="R52" s="1"/>
      <c r="S52" s="1"/>
      <c r="T52" s="1"/>
      <c r="U52" s="1"/>
      <c r="V52" s="1"/>
      <c r="W52" s="1"/>
      <c r="X52" s="1"/>
      <c r="Y52" s="1"/>
      <c r="Z52" s="1"/>
      <c r="AA52" s="1"/>
      <c r="AB52" s="1"/>
    </row>
    <row r="53" spans="1:28" ht="18">
      <c r="A53" s="6" t="s">
        <v>13</v>
      </c>
      <c r="B53" s="3" t="str">
        <f>HYPERLINK("https://capla.arizona.edu/", "College of Architecture, Planning and Landscape Architecture (CAPLA)")</f>
        <v>College of Architecture, Planning and Landscape Architecture (CAPLA)</v>
      </c>
      <c r="C53" s="6" t="s">
        <v>164</v>
      </c>
      <c r="D53" s="4" t="str">
        <f>HYPERLINK("https://capla.arizona.edu/faculty-staff/jay-habansky", "Jay Habansky")</f>
        <v>Jay Habansky</v>
      </c>
      <c r="E53" s="6" t="s">
        <v>165</v>
      </c>
      <c r="F53" s="36" t="s">
        <v>166</v>
      </c>
      <c r="G53" s="4"/>
      <c r="H53" s="1"/>
      <c r="I53" s="1"/>
      <c r="J53" s="1"/>
      <c r="K53" s="1"/>
      <c r="L53" s="1"/>
      <c r="M53" s="1"/>
      <c r="N53" s="1"/>
      <c r="O53" s="1"/>
      <c r="P53" s="1"/>
      <c r="Q53" s="1"/>
      <c r="R53" s="1"/>
      <c r="S53" s="1"/>
      <c r="T53" s="1"/>
      <c r="U53" s="1"/>
      <c r="V53" s="1"/>
      <c r="W53" s="1"/>
      <c r="X53" s="1"/>
      <c r="Y53" s="1"/>
      <c r="Z53" s="1"/>
      <c r="AA53" s="1"/>
      <c r="AB53" s="1"/>
    </row>
    <row r="54" spans="1:28" ht="18">
      <c r="A54" s="6" t="s">
        <v>13</v>
      </c>
      <c r="B54" s="3" t="str">
        <f>HYPERLINK("https://engineering.arizona.edu/facultystaff/research-admin", "Engineering Research Administration Services (ERAS)")</f>
        <v>Engineering Research Administration Services (ERAS)</v>
      </c>
      <c r="C54" s="6" t="s">
        <v>167</v>
      </c>
      <c r="D54" s="4" t="s">
        <v>168</v>
      </c>
      <c r="E54" s="6" t="s">
        <v>169</v>
      </c>
      <c r="F54" s="36" t="s">
        <v>170</v>
      </c>
      <c r="G54" s="4"/>
      <c r="H54" s="1"/>
      <c r="I54" s="1"/>
      <c r="J54" s="1"/>
      <c r="K54" s="1"/>
      <c r="L54" s="1"/>
      <c r="M54" s="1"/>
      <c r="N54" s="1"/>
      <c r="O54" s="1"/>
      <c r="P54" s="1"/>
      <c r="Q54" s="1"/>
      <c r="R54" s="1"/>
      <c r="S54" s="1"/>
      <c r="T54" s="1"/>
      <c r="U54" s="1"/>
      <c r="V54" s="1"/>
      <c r="W54" s="1"/>
      <c r="X54" s="1"/>
      <c r="Y54" s="1"/>
      <c r="Z54" s="1"/>
      <c r="AA54" s="1"/>
      <c r="AB54" s="1"/>
    </row>
    <row r="55" spans="1:28" ht="18">
      <c r="A55" s="6" t="s">
        <v>13</v>
      </c>
      <c r="B55" s="3" t="str">
        <f>HYPERLINK("https://capla.arizona.edu/", "College of Architecture, Planning and Landscape Architecture (CAPLA)")</f>
        <v>College of Architecture, Planning and Landscape Architecture (CAPLA)</v>
      </c>
      <c r="C55" s="6" t="s">
        <v>21</v>
      </c>
      <c r="D55" s="4" t="str">
        <f>HYPERLINK("https://capla.arizona.edu/faculty-staff/joey-iuliano", "Joey Iuliano")</f>
        <v>Joey Iuliano</v>
      </c>
      <c r="E55" s="6" t="s">
        <v>171</v>
      </c>
      <c r="F55" s="36" t="s">
        <v>172</v>
      </c>
      <c r="G55" s="4"/>
      <c r="H55" s="1"/>
      <c r="I55" s="1"/>
      <c r="J55" s="1"/>
      <c r="K55" s="1"/>
      <c r="L55" s="1"/>
      <c r="M55" s="1"/>
      <c r="N55" s="1"/>
      <c r="O55" s="1"/>
      <c r="P55" s="1"/>
      <c r="Q55" s="1"/>
      <c r="R55" s="1"/>
      <c r="S55" s="1"/>
      <c r="T55" s="1"/>
      <c r="U55" s="1"/>
      <c r="V55" s="1"/>
      <c r="W55" s="1"/>
      <c r="X55" s="1"/>
      <c r="Y55" s="1"/>
      <c r="Z55" s="1"/>
      <c r="AA55" s="1"/>
      <c r="AB55" s="1"/>
    </row>
    <row r="56" spans="1:28" ht="31.5">
      <c r="A56" s="6" t="s">
        <v>13</v>
      </c>
      <c r="B56" s="3" t="s">
        <v>173</v>
      </c>
      <c r="C56" s="6" t="s">
        <v>9</v>
      </c>
      <c r="D56" s="4" t="s">
        <v>174</v>
      </c>
      <c r="E56" s="6" t="s">
        <v>175</v>
      </c>
      <c r="F56" s="36" t="s">
        <v>176</v>
      </c>
      <c r="G56" s="4" t="s">
        <v>177</v>
      </c>
      <c r="H56" s="1"/>
      <c r="I56" s="1"/>
      <c r="J56" s="1"/>
      <c r="K56" s="1"/>
      <c r="L56" s="1"/>
      <c r="M56" s="1"/>
      <c r="N56" s="1"/>
      <c r="O56" s="1"/>
      <c r="P56" s="1"/>
      <c r="Q56" s="1"/>
      <c r="R56" s="1"/>
      <c r="S56" s="1"/>
      <c r="T56" s="1"/>
      <c r="U56" s="1"/>
      <c r="V56" s="1"/>
      <c r="W56" s="1"/>
      <c r="X56" s="1"/>
      <c r="Y56" s="1"/>
      <c r="Z56" s="1"/>
      <c r="AA56" s="1"/>
      <c r="AB56" s="1"/>
    </row>
    <row r="57" spans="1:28" ht="31.5">
      <c r="A57" s="6" t="s">
        <v>24</v>
      </c>
      <c r="B57" s="3" t="str">
        <f>HYPERLINK("https://nau.edu/civil-environmental-engineering/", "Department of Civil Engineering, Construction Management, and Environmental Engineering")</f>
        <v>Department of Civil Engineering, Construction Management, and Environmental Engineering</v>
      </c>
      <c r="C57" s="6" t="s">
        <v>14</v>
      </c>
      <c r="D57" s="4" t="str">
        <f>HYPERLINK("https://directory.nau.edu/faculty?department=Department%20of%20Civil%20Engineering&amp;person=jth48", "Joshua Tyler Hewes")</f>
        <v>Joshua Tyler Hewes</v>
      </c>
      <c r="E57" s="6" t="s">
        <v>178</v>
      </c>
      <c r="F57" s="36" t="s">
        <v>179</v>
      </c>
      <c r="G57" s="4"/>
      <c r="H57" s="1"/>
      <c r="I57" s="1"/>
      <c r="J57" s="1"/>
      <c r="K57" s="1"/>
      <c r="L57" s="1"/>
      <c r="M57" s="1"/>
      <c r="N57" s="1"/>
      <c r="O57" s="1"/>
      <c r="P57" s="1"/>
      <c r="Q57" s="1"/>
      <c r="R57" s="1"/>
      <c r="S57" s="1"/>
      <c r="T57" s="1"/>
      <c r="U57" s="1"/>
      <c r="V57" s="1"/>
      <c r="W57" s="1"/>
      <c r="X57" s="1"/>
      <c r="Y57" s="1"/>
      <c r="Z57" s="1"/>
      <c r="AA57" s="1"/>
      <c r="AB57" s="1"/>
    </row>
    <row r="58" spans="1:28" ht="31.5">
      <c r="A58" s="6" t="s">
        <v>8</v>
      </c>
      <c r="B58" s="3" t="str">
        <f t="shared" ref="B58:B61" si="8">HYPERLINK("https://ssebe.engineering.asu.edu/faculty/tenured/", "School of Sustainable Engineering and the Built Environment")</f>
        <v>School of Sustainable Engineering and the Built Environment</v>
      </c>
      <c r="C58" s="6" t="s">
        <v>158</v>
      </c>
      <c r="D58" s="4" t="str">
        <f>HYPERLINK("https://sustainability-innovation.asu.edu/person/jose-medina-campillo/", "Jose Medina Campillo")</f>
        <v>Jose Medina Campillo</v>
      </c>
      <c r="E58" s="6" t="s">
        <v>180</v>
      </c>
      <c r="F58" s="36" t="s">
        <v>181</v>
      </c>
      <c r="G58" s="4"/>
      <c r="H58" s="1"/>
      <c r="I58" s="1"/>
      <c r="J58" s="1"/>
      <c r="K58" s="1"/>
      <c r="L58" s="1"/>
      <c r="M58" s="1"/>
      <c r="N58" s="1"/>
      <c r="O58" s="1"/>
      <c r="P58" s="1"/>
      <c r="Q58" s="1"/>
      <c r="R58" s="1"/>
      <c r="S58" s="1"/>
      <c r="T58" s="1"/>
      <c r="U58" s="1"/>
      <c r="V58" s="1"/>
      <c r="W58" s="1"/>
      <c r="X58" s="1"/>
      <c r="Y58" s="1"/>
      <c r="Z58" s="1"/>
      <c r="AA58" s="1"/>
      <c r="AB58" s="1"/>
    </row>
    <row r="59" spans="1:28" ht="31.5">
      <c r="A59" s="6" t="s">
        <v>8</v>
      </c>
      <c r="B59" s="3" t="str">
        <f t="shared" si="8"/>
        <v>School of Sustainable Engineering and the Built Environment</v>
      </c>
      <c r="C59" s="6" t="s">
        <v>14</v>
      </c>
      <c r="D59" s="4" t="s">
        <v>182</v>
      </c>
      <c r="E59" s="6" t="s">
        <v>183</v>
      </c>
      <c r="F59" s="36" t="s">
        <v>184</v>
      </c>
      <c r="G59" s="4"/>
      <c r="H59" s="1"/>
      <c r="I59" s="1"/>
      <c r="J59" s="1"/>
      <c r="K59" s="1"/>
      <c r="L59" s="1"/>
      <c r="M59" s="1"/>
      <c r="N59" s="1"/>
      <c r="O59" s="1"/>
      <c r="P59" s="1"/>
      <c r="Q59" s="1"/>
      <c r="R59" s="1"/>
      <c r="S59" s="1"/>
      <c r="T59" s="1"/>
      <c r="U59" s="1"/>
      <c r="V59" s="1"/>
      <c r="W59" s="1"/>
      <c r="X59" s="1"/>
      <c r="Y59" s="1"/>
      <c r="Z59" s="1"/>
      <c r="AA59" s="1"/>
      <c r="AB59" s="1"/>
    </row>
    <row r="60" spans="1:28" ht="78.75">
      <c r="A60" s="6" t="s">
        <v>8</v>
      </c>
      <c r="B60" s="3" t="str">
        <f t="shared" si="8"/>
        <v>School of Sustainable Engineering and the Built Environment</v>
      </c>
      <c r="C60" s="6" t="s">
        <v>185</v>
      </c>
      <c r="D60" s="4" t="str">
        <f>HYPERLINK("https://search.asu.edu/profile/229715", "Kamil Kaloush")</f>
        <v>Kamil Kaloush</v>
      </c>
      <c r="E60" s="6" t="s">
        <v>186</v>
      </c>
      <c r="F60" s="36" t="s">
        <v>187</v>
      </c>
      <c r="G60" s="4"/>
      <c r="H60" s="1"/>
      <c r="I60" s="1"/>
      <c r="J60" s="1"/>
      <c r="K60" s="1"/>
      <c r="L60" s="1"/>
      <c r="M60" s="1"/>
      <c r="N60" s="1"/>
      <c r="O60" s="1"/>
      <c r="P60" s="1"/>
      <c r="Q60" s="1"/>
      <c r="R60" s="1"/>
      <c r="S60" s="1"/>
      <c r="T60" s="1"/>
      <c r="U60" s="1"/>
      <c r="V60" s="1"/>
      <c r="W60" s="1"/>
      <c r="X60" s="1"/>
      <c r="Y60" s="1"/>
      <c r="Z60" s="1"/>
      <c r="AA60" s="1"/>
      <c r="AB60" s="1"/>
    </row>
    <row r="61" spans="1:28" ht="78.75">
      <c r="A61" s="6" t="s">
        <v>8</v>
      </c>
      <c r="B61" s="3" t="str">
        <f t="shared" si="8"/>
        <v>School of Sustainable Engineering and the Built Environment</v>
      </c>
      <c r="C61" s="6" t="s">
        <v>17</v>
      </c>
      <c r="D61" s="4" t="s">
        <v>188</v>
      </c>
      <c r="E61" s="6" t="s">
        <v>189</v>
      </c>
      <c r="F61" s="36" t="s">
        <v>190</v>
      </c>
      <c r="G61" s="4"/>
      <c r="H61" s="1"/>
      <c r="I61" s="1"/>
      <c r="J61" s="1"/>
      <c r="K61" s="1"/>
      <c r="L61" s="1"/>
      <c r="M61" s="1"/>
      <c r="N61" s="1"/>
      <c r="O61" s="1"/>
      <c r="P61" s="1"/>
      <c r="Q61" s="1"/>
      <c r="R61" s="1"/>
      <c r="S61" s="1"/>
      <c r="T61" s="1"/>
      <c r="U61" s="1"/>
      <c r="V61" s="1"/>
      <c r="W61" s="1"/>
      <c r="X61" s="1"/>
      <c r="Y61" s="1"/>
      <c r="Z61" s="1"/>
      <c r="AA61" s="1"/>
      <c r="AB61" s="1"/>
    </row>
    <row r="62" spans="1:28" ht="78.75">
      <c r="A62" s="6" t="s">
        <v>13</v>
      </c>
      <c r="B62" s="3" t="str">
        <f>HYPERLINK("https://capla.arizona.edu/", "College of Architecture, Planning and Landscape Architecture (CAPLA)")</f>
        <v>College of Architecture, Planning and Landscape Architecture (CAPLA)</v>
      </c>
      <c r="C62" s="6" t="s">
        <v>9</v>
      </c>
      <c r="D62" s="4" t="str">
        <f>HYPERLINK("https://capla.arizona.edu/faculty-staff/kenneth-j-kokroko", "Kenneth J. Kokroko")</f>
        <v>Kenneth J. Kokroko</v>
      </c>
      <c r="E62" s="6" t="s">
        <v>191</v>
      </c>
      <c r="F62" s="36" t="s">
        <v>190</v>
      </c>
      <c r="G62" s="4"/>
      <c r="H62" s="1"/>
      <c r="I62" s="1"/>
      <c r="J62" s="1"/>
      <c r="K62" s="1"/>
      <c r="L62" s="1"/>
      <c r="M62" s="1"/>
      <c r="N62" s="1"/>
      <c r="O62" s="1"/>
      <c r="P62" s="1"/>
      <c r="Q62" s="1"/>
      <c r="R62" s="1"/>
      <c r="S62" s="1"/>
      <c r="T62" s="1"/>
      <c r="U62" s="1"/>
      <c r="V62" s="1"/>
      <c r="W62" s="1"/>
      <c r="X62" s="1"/>
      <c r="Y62" s="1"/>
      <c r="Z62" s="1"/>
      <c r="AA62" s="1"/>
      <c r="AB62" s="1"/>
    </row>
    <row r="63" spans="1:28" ht="31.5">
      <c r="A63" s="6" t="s">
        <v>13</v>
      </c>
      <c r="B63" s="3" t="str">
        <f>HYPERLINK("https://sie.engineering.arizona.edu/", "Systems and Industrial Engineering")</f>
        <v>Systems and Industrial Engineering</v>
      </c>
      <c r="C63" s="6" t="s">
        <v>17</v>
      </c>
      <c r="D63" s="4" t="str">
        <f>HYPERLINK("https://sie.engineering.arizona.edu/faculty-staff/faculty/larry-head", "Larry Head")</f>
        <v>Larry Head</v>
      </c>
      <c r="E63" s="6" t="s">
        <v>192</v>
      </c>
      <c r="F63" s="36" t="s">
        <v>193</v>
      </c>
      <c r="G63" s="4"/>
      <c r="H63" s="1"/>
      <c r="I63" s="1"/>
      <c r="J63" s="1"/>
      <c r="K63" s="1"/>
      <c r="L63" s="1"/>
      <c r="M63" s="1"/>
      <c r="N63" s="1"/>
      <c r="O63" s="1"/>
      <c r="P63" s="1"/>
      <c r="Q63" s="1"/>
      <c r="R63" s="1"/>
      <c r="S63" s="1"/>
      <c r="T63" s="1"/>
      <c r="U63" s="1"/>
      <c r="V63" s="1"/>
      <c r="W63" s="1"/>
      <c r="X63" s="1"/>
      <c r="Y63" s="1"/>
      <c r="Z63" s="1"/>
      <c r="AA63" s="1"/>
      <c r="AB63" s="1"/>
    </row>
    <row r="64" spans="1:28" ht="18">
      <c r="A64" s="6" t="s">
        <v>8</v>
      </c>
      <c r="B64" s="3" t="str">
        <f>HYPERLINK("https://semte.engineering.asu.edu/faculty/", "School for Engineering of Matter, Transport and Energy")</f>
        <v>School for Engineering of Matter, Transport and Energy</v>
      </c>
      <c r="C64" s="6" t="s">
        <v>14</v>
      </c>
      <c r="D64" s="4" t="str">
        <f>HYPERLINK("https://search.asu.edu/profile/2156638", "Konrad Rykaczewski")</f>
        <v>Konrad Rykaczewski</v>
      </c>
      <c r="E64" s="6" t="s">
        <v>194</v>
      </c>
      <c r="F64" s="36"/>
      <c r="G64" s="4"/>
      <c r="H64" s="1"/>
      <c r="I64" s="1"/>
      <c r="J64" s="1"/>
      <c r="K64" s="1"/>
      <c r="L64" s="1"/>
      <c r="M64" s="1"/>
      <c r="N64" s="1"/>
      <c r="O64" s="1"/>
      <c r="P64" s="1"/>
      <c r="Q64" s="1"/>
      <c r="R64" s="1"/>
      <c r="S64" s="1"/>
      <c r="T64" s="1"/>
      <c r="U64" s="1"/>
      <c r="V64" s="1"/>
      <c r="W64" s="1"/>
      <c r="X64" s="1"/>
      <c r="Y64" s="1"/>
      <c r="Z64" s="1"/>
      <c r="AA64" s="1"/>
      <c r="AB64" s="1"/>
    </row>
    <row r="65" spans="1:28" ht="31.5">
      <c r="A65" s="6" t="s">
        <v>13</v>
      </c>
      <c r="B65" s="3" t="str">
        <f>HYPERLINK("https://ece.engineering.arizona.edu/", "Electrical and Computer Engineering")</f>
        <v>Electrical and Computer Engineering</v>
      </c>
      <c r="C65" s="6" t="s">
        <v>195</v>
      </c>
      <c r="D65" s="4" t="str">
        <f>HYPERLINK("https://ece.engineering.arizona.edu/faculty-staff/faculty/marwan-krunz", "Marwan Krunz")</f>
        <v>Marwan Krunz</v>
      </c>
      <c r="E65" s="6" t="s">
        <v>196</v>
      </c>
      <c r="F65" s="36" t="s">
        <v>197</v>
      </c>
      <c r="G65" s="4" t="s">
        <v>198</v>
      </c>
      <c r="H65" s="1"/>
      <c r="I65" s="1"/>
      <c r="J65" s="1"/>
      <c r="K65" s="1"/>
      <c r="L65" s="1"/>
      <c r="M65" s="1"/>
      <c r="N65" s="1"/>
      <c r="O65" s="1"/>
      <c r="P65" s="1"/>
      <c r="Q65" s="1"/>
      <c r="R65" s="1"/>
      <c r="S65" s="1"/>
      <c r="T65" s="1"/>
      <c r="U65" s="1"/>
      <c r="V65" s="1"/>
      <c r="W65" s="1"/>
      <c r="X65" s="1"/>
      <c r="Y65" s="1"/>
      <c r="Z65" s="1"/>
      <c r="AA65" s="1"/>
      <c r="AB65" s="1"/>
    </row>
    <row r="66" spans="1:28" ht="18">
      <c r="A66" s="6" t="s">
        <v>13</v>
      </c>
      <c r="B66" s="3" t="str">
        <f>HYPERLINK("https://caem.engineering.arizona.edu/", "Civil and Architectural Engineering and Mechanics")</f>
        <v>Civil and Architectural Engineering and Mechanics</v>
      </c>
      <c r="C66" s="6" t="s">
        <v>17</v>
      </c>
      <c r="D66" s="4" t="s">
        <v>199</v>
      </c>
      <c r="E66" s="6" t="s">
        <v>200</v>
      </c>
      <c r="F66" s="36"/>
      <c r="G66" s="4"/>
      <c r="H66" s="1"/>
      <c r="I66" s="1"/>
      <c r="J66" s="1"/>
      <c r="K66" s="1"/>
      <c r="L66" s="1"/>
      <c r="M66" s="1"/>
      <c r="N66" s="1"/>
      <c r="O66" s="1"/>
      <c r="P66" s="1"/>
      <c r="Q66" s="1"/>
      <c r="R66" s="1"/>
      <c r="S66" s="1"/>
      <c r="T66" s="1"/>
      <c r="U66" s="1"/>
      <c r="V66" s="1"/>
      <c r="W66" s="1"/>
      <c r="X66" s="1"/>
      <c r="Y66" s="1"/>
      <c r="Z66" s="1"/>
      <c r="AA66" s="1"/>
      <c r="AB66" s="1"/>
    </row>
    <row r="67" spans="1:28" ht="18">
      <c r="A67" s="6" t="s">
        <v>13</v>
      </c>
      <c r="B67" s="3" t="str">
        <f>HYPERLINK("https://caem.engineering.arizona.edu/", "Civil and Architectural Engineering and Mechanics")</f>
        <v>Civil and Architectural Engineering and Mechanics</v>
      </c>
      <c r="C67" s="6" t="s">
        <v>9</v>
      </c>
      <c r="D67" s="4" t="str">
        <f>HYPERLINK("https://caem.engineering.arizona.edu/faculty-staff/faculty/liang-zhang", "Liang Zhang")</f>
        <v>Liang Zhang</v>
      </c>
      <c r="E67" s="6" t="s">
        <v>201</v>
      </c>
      <c r="F67" s="36"/>
      <c r="G67" s="4"/>
      <c r="H67" s="1"/>
      <c r="I67" s="1"/>
      <c r="J67" s="1"/>
      <c r="K67" s="1"/>
      <c r="L67" s="1"/>
      <c r="M67" s="1"/>
      <c r="N67" s="1"/>
      <c r="O67" s="1"/>
      <c r="P67" s="1"/>
      <c r="Q67" s="1"/>
      <c r="R67" s="1"/>
      <c r="S67" s="1"/>
      <c r="T67" s="1"/>
      <c r="U67" s="1"/>
      <c r="V67" s="1"/>
      <c r="W67" s="1"/>
      <c r="X67" s="1"/>
      <c r="Y67" s="1"/>
      <c r="Z67" s="1"/>
      <c r="AA67" s="1"/>
      <c r="AB67" s="1"/>
    </row>
    <row r="68" spans="1:28" ht="18">
      <c r="A68" s="6" t="s">
        <v>13</v>
      </c>
      <c r="B68" s="3" t="str">
        <f>HYPERLINK("https://ece.engineering.arizona.edu/", "Electrical and Computer Engineering")</f>
        <v>Electrical and Computer Engineering</v>
      </c>
      <c r="C68" s="6" t="s">
        <v>17</v>
      </c>
      <c r="D68" s="4" t="s">
        <v>202</v>
      </c>
      <c r="E68" s="6" t="s">
        <v>203</v>
      </c>
      <c r="F68" s="36" t="s">
        <v>204</v>
      </c>
      <c r="G68" s="4" t="s">
        <v>205</v>
      </c>
      <c r="H68" s="1"/>
      <c r="I68" s="1"/>
      <c r="J68" s="1"/>
      <c r="K68" s="1"/>
      <c r="L68" s="1"/>
      <c r="M68" s="1"/>
      <c r="N68" s="1"/>
      <c r="O68" s="1"/>
      <c r="P68" s="1"/>
      <c r="Q68" s="1"/>
      <c r="R68" s="1"/>
      <c r="S68" s="1"/>
      <c r="T68" s="1"/>
      <c r="U68" s="1"/>
      <c r="V68" s="1"/>
      <c r="W68" s="1"/>
      <c r="X68" s="1"/>
      <c r="Y68" s="1"/>
      <c r="Z68" s="1"/>
      <c r="AA68" s="1"/>
      <c r="AB68" s="1"/>
    </row>
    <row r="69" spans="1:28" ht="63">
      <c r="A69" s="6" t="s">
        <v>13</v>
      </c>
      <c r="B69" s="3" t="str">
        <f>HYPERLINK("https://caem.engineering.arizona.edu/", "Civil and Architectural Engineering and Mechanics")</f>
        <v>Civil and Architectural Engineering and Mechanics</v>
      </c>
      <c r="C69" s="6" t="s">
        <v>17</v>
      </c>
      <c r="D69" s="4" t="s">
        <v>206</v>
      </c>
      <c r="E69" s="6" t="s">
        <v>207</v>
      </c>
      <c r="F69" s="36" t="s">
        <v>208</v>
      </c>
      <c r="G69" s="4"/>
      <c r="H69" s="1"/>
      <c r="I69" s="1"/>
      <c r="J69" s="1"/>
      <c r="K69" s="1"/>
      <c r="L69" s="1"/>
      <c r="M69" s="1"/>
      <c r="N69" s="1"/>
      <c r="O69" s="1"/>
      <c r="P69" s="1"/>
      <c r="Q69" s="1"/>
      <c r="R69" s="1"/>
      <c r="S69" s="1"/>
      <c r="T69" s="1"/>
      <c r="U69" s="1"/>
      <c r="V69" s="1"/>
      <c r="W69" s="1"/>
      <c r="X69" s="1"/>
      <c r="Y69" s="1"/>
      <c r="Z69" s="1"/>
      <c r="AA69" s="1"/>
      <c r="AB69" s="1"/>
    </row>
    <row r="70" spans="1:28" ht="31.5">
      <c r="A70" s="6" t="s">
        <v>8</v>
      </c>
      <c r="B70" s="3" t="str">
        <f t="shared" ref="B70:B71" si="9">HYPERLINK("https://ssebe.engineering.asu.edu/faculty/tenured/", "School of Sustainable Engineering and the Built Environment")</f>
        <v>School of Sustainable Engineering and the Built Environment</v>
      </c>
      <c r="C70" s="6" t="s">
        <v>209</v>
      </c>
      <c r="D70" s="4" t="s">
        <v>210</v>
      </c>
      <c r="E70" s="6" t="s">
        <v>211</v>
      </c>
      <c r="F70" s="36" t="s">
        <v>212</v>
      </c>
      <c r="G70" s="4"/>
      <c r="H70" s="1"/>
      <c r="I70" s="1"/>
      <c r="J70" s="1"/>
      <c r="K70" s="1"/>
      <c r="L70" s="1"/>
      <c r="M70" s="1"/>
      <c r="N70" s="1"/>
      <c r="O70" s="1"/>
      <c r="P70" s="1"/>
      <c r="Q70" s="1"/>
      <c r="R70" s="1"/>
      <c r="S70" s="1"/>
      <c r="T70" s="1"/>
      <c r="U70" s="1"/>
      <c r="V70" s="1"/>
      <c r="W70" s="1"/>
      <c r="X70" s="1"/>
      <c r="Y70" s="1"/>
      <c r="Z70" s="1"/>
      <c r="AA70" s="1"/>
      <c r="AB70" s="1"/>
    </row>
    <row r="71" spans="1:28" ht="31.5">
      <c r="A71" s="6" t="s">
        <v>8</v>
      </c>
      <c r="B71" s="3" t="str">
        <f t="shared" si="9"/>
        <v>School of Sustainable Engineering and the Built Environment</v>
      </c>
      <c r="C71" s="6" t="s">
        <v>17</v>
      </c>
      <c r="D71" s="4" t="str">
        <f>HYPERLINK("https://search.asu.edu/profile/1780197", "Mikhail Chester")</f>
        <v>Mikhail Chester</v>
      </c>
      <c r="E71" s="6" t="s">
        <v>213</v>
      </c>
      <c r="F71" s="36" t="s">
        <v>214</v>
      </c>
      <c r="G71" s="4"/>
      <c r="H71" s="1"/>
      <c r="I71" s="1"/>
      <c r="J71" s="1"/>
      <c r="K71" s="1"/>
      <c r="L71" s="1"/>
      <c r="M71" s="1"/>
      <c r="N71" s="1"/>
      <c r="O71" s="1"/>
      <c r="P71" s="1"/>
      <c r="Q71" s="1"/>
      <c r="R71" s="1"/>
      <c r="S71" s="1"/>
      <c r="T71" s="1"/>
      <c r="U71" s="1"/>
      <c r="V71" s="1"/>
      <c r="W71" s="1"/>
      <c r="X71" s="1"/>
      <c r="Y71" s="1"/>
      <c r="Z71" s="1"/>
      <c r="AA71" s="1"/>
      <c r="AB71" s="1"/>
    </row>
    <row r="72" spans="1:28" ht="18">
      <c r="A72" s="6" t="s">
        <v>13</v>
      </c>
      <c r="B72" s="3" t="str">
        <f>HYPERLINK("https://caem.engineering.arizona.edu/", "Civil and Architectural Engineering and Mechanics")</f>
        <v>Civil and Architectural Engineering and Mechanics</v>
      </c>
      <c r="C72" s="6" t="s">
        <v>137</v>
      </c>
      <c r="D72" s="4" t="str">
        <f>HYPERLINK("https://scholar.google.com/citations?user=LNfQOIoAAAAJ&amp;hl=en", "Mingfeng Shang")</f>
        <v>Mingfeng Shang</v>
      </c>
      <c r="E72" s="6" t="s">
        <v>215</v>
      </c>
      <c r="F72" s="36" t="s">
        <v>216</v>
      </c>
      <c r="G72" s="4" t="s">
        <v>217</v>
      </c>
      <c r="H72" s="1"/>
      <c r="I72" s="1"/>
      <c r="J72" s="1"/>
      <c r="K72" s="1"/>
      <c r="L72" s="1"/>
      <c r="M72" s="1"/>
      <c r="N72" s="1"/>
      <c r="O72" s="1"/>
      <c r="P72" s="1"/>
      <c r="Q72" s="1"/>
      <c r="R72" s="1"/>
      <c r="S72" s="1"/>
      <c r="T72" s="1"/>
      <c r="U72" s="1"/>
      <c r="V72" s="1"/>
      <c r="W72" s="1"/>
      <c r="X72" s="1"/>
      <c r="Y72" s="1"/>
      <c r="Z72" s="1"/>
      <c r="AA72" s="1"/>
      <c r="AB72" s="1"/>
    </row>
    <row r="73" spans="1:28" ht="47.25">
      <c r="A73" s="6" t="s">
        <v>8</v>
      </c>
      <c r="B73" s="3" t="str">
        <f>HYPERLINK("https://sgsup.asu.edu/", "School of Geographical Sciences &amp; Urban Planning")</f>
        <v>School of Geographical Sciences &amp; Urban Planning</v>
      </c>
      <c r="C73" s="6" t="s">
        <v>39</v>
      </c>
      <c r="D73" s="4" t="str">
        <f>HYPERLINK("https://search.asu.edu/profile/67860", "Michael Kuby")</f>
        <v>Michael Kuby</v>
      </c>
      <c r="E73" s="6" t="s">
        <v>218</v>
      </c>
      <c r="F73" s="36" t="s">
        <v>219</v>
      </c>
      <c r="G73" s="4"/>
      <c r="H73" s="1"/>
      <c r="I73" s="1"/>
      <c r="J73" s="1"/>
      <c r="K73" s="1"/>
      <c r="L73" s="1"/>
      <c r="M73" s="1"/>
      <c r="N73" s="1"/>
      <c r="O73" s="1"/>
      <c r="P73" s="1"/>
      <c r="Q73" s="1"/>
      <c r="R73" s="1"/>
      <c r="S73" s="1"/>
      <c r="T73" s="1"/>
      <c r="U73" s="1"/>
      <c r="V73" s="1"/>
      <c r="W73" s="1"/>
      <c r="X73" s="1"/>
      <c r="Y73" s="1"/>
      <c r="Z73" s="1"/>
      <c r="AA73" s="1"/>
      <c r="AB73" s="1"/>
    </row>
    <row r="74" spans="1:28" ht="63">
      <c r="A74" s="6" t="s">
        <v>8</v>
      </c>
      <c r="B74" s="3" t="str">
        <f>HYPERLINK("https://ssebe.engineering.asu.edu/faculty/tenured/", "School of Sustainable Engineering and the Built Environment")</f>
        <v>School of Sustainable Engineering and the Built Environment</v>
      </c>
      <c r="C74" s="6" t="s">
        <v>17</v>
      </c>
      <c r="D74" s="4" t="str">
        <f>HYPERLINK("https://search.asu.edu/profile/239084", "Morteza Abbaszadegan")</f>
        <v>Morteza Abbaszadegan</v>
      </c>
      <c r="E74" s="6" t="s">
        <v>220</v>
      </c>
      <c r="F74" s="36" t="s">
        <v>221</v>
      </c>
      <c r="G74" s="4"/>
      <c r="H74" s="1"/>
      <c r="I74" s="1"/>
      <c r="J74" s="1"/>
      <c r="K74" s="1"/>
      <c r="L74" s="1"/>
      <c r="M74" s="1"/>
      <c r="N74" s="1"/>
      <c r="O74" s="1"/>
      <c r="P74" s="1"/>
      <c r="Q74" s="1"/>
      <c r="R74" s="1"/>
      <c r="S74" s="1"/>
      <c r="T74" s="1"/>
      <c r="U74" s="1"/>
      <c r="V74" s="1"/>
      <c r="W74" s="1"/>
      <c r="X74" s="1"/>
      <c r="Y74" s="1"/>
      <c r="Z74" s="1"/>
      <c r="AA74" s="1"/>
      <c r="AB74" s="1"/>
    </row>
    <row r="75" spans="1:28" ht="31.5">
      <c r="A75" s="6" t="s">
        <v>13</v>
      </c>
      <c r="B75" s="3" t="s">
        <v>222</v>
      </c>
      <c r="C75" s="6" t="s">
        <v>223</v>
      </c>
      <c r="D75" s="4" t="s">
        <v>224</v>
      </c>
      <c r="E75" s="6" t="s">
        <v>225</v>
      </c>
      <c r="F75" s="36" t="s">
        <v>226</v>
      </c>
      <c r="G75" s="4"/>
      <c r="H75" s="1"/>
      <c r="I75" s="1"/>
      <c r="J75" s="1"/>
      <c r="K75" s="1"/>
      <c r="L75" s="1"/>
      <c r="M75" s="1"/>
      <c r="N75" s="1"/>
      <c r="O75" s="1"/>
      <c r="P75" s="1"/>
      <c r="Q75" s="1"/>
      <c r="R75" s="1"/>
      <c r="S75" s="1"/>
      <c r="T75" s="1"/>
      <c r="U75" s="1"/>
      <c r="V75" s="1"/>
      <c r="W75" s="1"/>
      <c r="X75" s="1"/>
      <c r="Y75" s="1"/>
      <c r="Z75" s="1"/>
      <c r="AA75" s="1"/>
      <c r="AB75" s="1"/>
    </row>
    <row r="76" spans="1:28" ht="78.75">
      <c r="A76" s="6" t="s">
        <v>8</v>
      </c>
      <c r="B76" s="3" t="str">
        <f t="shared" ref="B76:B77" si="10">HYPERLINK("https://ssebe.engineering.asu.edu/faculty/tenured/", "School of Sustainable Engineering and the Built Environment")</f>
        <v>School of Sustainable Engineering and the Built Environment</v>
      </c>
      <c r="C76" s="6" t="s">
        <v>227</v>
      </c>
      <c r="D76" s="4" t="s">
        <v>228</v>
      </c>
      <c r="E76" s="6" t="s">
        <v>229</v>
      </c>
      <c r="F76" s="36" t="s">
        <v>230</v>
      </c>
      <c r="G76" s="4"/>
      <c r="H76" s="1"/>
      <c r="I76" s="1"/>
      <c r="J76" s="1"/>
      <c r="K76" s="1"/>
      <c r="L76" s="1"/>
      <c r="M76" s="1"/>
      <c r="N76" s="1"/>
      <c r="O76" s="1"/>
      <c r="P76" s="1"/>
      <c r="Q76" s="1"/>
      <c r="R76" s="1"/>
      <c r="S76" s="1"/>
      <c r="T76" s="1"/>
      <c r="U76" s="1"/>
      <c r="V76" s="1"/>
      <c r="W76" s="1"/>
      <c r="X76" s="1"/>
      <c r="Y76" s="1"/>
      <c r="Z76" s="1"/>
      <c r="AA76" s="1"/>
      <c r="AB76" s="1"/>
    </row>
    <row r="77" spans="1:28" ht="18">
      <c r="A77" s="6" t="s">
        <v>8</v>
      </c>
      <c r="B77" s="3" t="str">
        <f t="shared" si="10"/>
        <v>School of Sustainable Engineering and the Built Environment</v>
      </c>
      <c r="C77" s="6" t="s">
        <v>9</v>
      </c>
      <c r="D77" s="4" t="s">
        <v>231</v>
      </c>
      <c r="E77" s="6" t="s">
        <v>232</v>
      </c>
      <c r="F77" s="36" t="s">
        <v>233</v>
      </c>
      <c r="G77" s="4"/>
      <c r="H77" s="1"/>
      <c r="I77" s="1"/>
      <c r="J77" s="1"/>
      <c r="K77" s="1"/>
      <c r="L77" s="1"/>
      <c r="M77" s="1"/>
      <c r="N77" s="1"/>
      <c r="O77" s="1"/>
      <c r="P77" s="1"/>
      <c r="Q77" s="1"/>
      <c r="R77" s="1"/>
      <c r="S77" s="1"/>
      <c r="T77" s="1"/>
      <c r="U77" s="1"/>
      <c r="V77" s="1"/>
      <c r="W77" s="1"/>
      <c r="X77" s="1"/>
      <c r="Y77" s="1"/>
      <c r="Z77" s="1"/>
      <c r="AA77" s="1"/>
      <c r="AB77" s="1"/>
    </row>
    <row r="78" spans="1:28" ht="31.5">
      <c r="A78" s="6" t="s">
        <v>24</v>
      </c>
      <c r="B78" s="3" t="str">
        <f>HYPERLINK("https://nau.edu/civil-environmental-engineering/", "Department of Civil Engineering, Construction Management, and Environmental Engineering")</f>
        <v>Department of Civil Engineering, Construction Management, and Environmental Engineering</v>
      </c>
      <c r="C78" s="6" t="s">
        <v>17</v>
      </c>
      <c r="D78" s="4" t="s">
        <v>234</v>
      </c>
      <c r="E78" s="6" t="s">
        <v>235</v>
      </c>
      <c r="F78" s="36" t="s">
        <v>236</v>
      </c>
      <c r="G78" s="4"/>
      <c r="H78" s="1"/>
      <c r="I78" s="1"/>
      <c r="J78" s="1"/>
      <c r="K78" s="1"/>
      <c r="L78" s="1"/>
      <c r="M78" s="1"/>
      <c r="N78" s="1"/>
      <c r="O78" s="1"/>
      <c r="P78" s="1"/>
      <c r="Q78" s="1"/>
      <c r="R78" s="1"/>
      <c r="S78" s="1"/>
      <c r="T78" s="1"/>
      <c r="U78" s="1"/>
      <c r="V78" s="1"/>
      <c r="W78" s="1"/>
      <c r="X78" s="1"/>
      <c r="Y78" s="1"/>
      <c r="Z78" s="1"/>
      <c r="AA78" s="1"/>
      <c r="AB78" s="1"/>
    </row>
    <row r="79" spans="1:28" ht="31.5">
      <c r="A79" s="6" t="s">
        <v>8</v>
      </c>
      <c r="B79" s="3" t="str">
        <f>HYPERLINK("https://scai.engineering.asu.edu/", "School of Computing and Augmented Intelligence")</f>
        <v>School of Computing and Augmented Intelligence</v>
      </c>
      <c r="C79" s="6" t="s">
        <v>39</v>
      </c>
      <c r="D79" s="4" t="str">
        <f>HYPERLINK("https://search.asu.edu/profile/1439066", "Pitu Mirchandani")</f>
        <v>Pitu Mirchandani</v>
      </c>
      <c r="E79" s="6" t="s">
        <v>237</v>
      </c>
      <c r="F79" s="36" t="s">
        <v>238</v>
      </c>
      <c r="G79" s="4"/>
      <c r="H79" s="1"/>
      <c r="I79" s="1"/>
      <c r="J79" s="1"/>
      <c r="K79" s="1"/>
      <c r="L79" s="1"/>
      <c r="M79" s="1"/>
      <c r="N79" s="1"/>
      <c r="O79" s="1"/>
      <c r="P79" s="1"/>
      <c r="Q79" s="1"/>
      <c r="R79" s="1"/>
      <c r="S79" s="1"/>
      <c r="T79" s="1"/>
      <c r="U79" s="1"/>
      <c r="V79" s="1"/>
      <c r="W79" s="1"/>
      <c r="X79" s="1"/>
      <c r="Y79" s="1"/>
      <c r="Z79" s="1"/>
      <c r="AA79" s="1"/>
      <c r="AB79" s="1"/>
    </row>
    <row r="80" spans="1:28" ht="63">
      <c r="A80" s="6" t="s">
        <v>8</v>
      </c>
      <c r="B80" s="3" t="str">
        <f t="shared" ref="B80:B82" si="11">HYPERLINK("https://ssebe.engineering.asu.edu/faculty/tenured/", "School of Sustainable Engineering and the Built Environment")</f>
        <v>School of Sustainable Engineering and the Built Environment</v>
      </c>
      <c r="C80" s="6" t="s">
        <v>239</v>
      </c>
      <c r="D80" s="4" t="str">
        <f>HYPERLINK("https://search.asu.edu/profile/980477", "Ram Pendyala")</f>
        <v>Ram Pendyala</v>
      </c>
      <c r="E80" s="6" t="s">
        <v>240</v>
      </c>
      <c r="F80" s="36" t="s">
        <v>241</v>
      </c>
      <c r="G80" s="4"/>
      <c r="H80" s="1"/>
      <c r="I80" s="1"/>
      <c r="J80" s="1"/>
      <c r="K80" s="1"/>
      <c r="L80" s="1"/>
      <c r="M80" s="1"/>
      <c r="N80" s="1"/>
      <c r="O80" s="1"/>
      <c r="P80" s="1"/>
      <c r="Q80" s="1"/>
      <c r="R80" s="1"/>
      <c r="S80" s="1"/>
      <c r="T80" s="1"/>
      <c r="U80" s="1"/>
      <c r="V80" s="1"/>
      <c r="W80" s="1"/>
      <c r="X80" s="1"/>
      <c r="Y80" s="1"/>
      <c r="Z80" s="1"/>
      <c r="AA80" s="1"/>
      <c r="AB80" s="1"/>
    </row>
    <row r="81" spans="1:28" ht="31.5">
      <c r="A81" s="6" t="s">
        <v>8</v>
      </c>
      <c r="B81" s="3" t="str">
        <f t="shared" si="11"/>
        <v>School of Sustainable Engineering and the Built Environment</v>
      </c>
      <c r="C81" s="6" t="s">
        <v>14</v>
      </c>
      <c r="D81" s="4" t="s">
        <v>242</v>
      </c>
      <c r="E81" s="6" t="s">
        <v>243</v>
      </c>
      <c r="F81" s="36" t="s">
        <v>244</v>
      </c>
      <c r="G81" s="4"/>
      <c r="H81" s="1"/>
      <c r="I81" s="1"/>
      <c r="J81" s="1"/>
      <c r="K81" s="1"/>
      <c r="L81" s="1"/>
      <c r="M81" s="1"/>
      <c r="N81" s="1"/>
      <c r="O81" s="1"/>
      <c r="P81" s="1"/>
      <c r="Q81" s="1"/>
      <c r="R81" s="1"/>
      <c r="S81" s="1"/>
      <c r="T81" s="1"/>
      <c r="U81" s="1"/>
      <c r="V81" s="1"/>
      <c r="W81" s="1"/>
      <c r="X81" s="1"/>
      <c r="Y81" s="1"/>
      <c r="Z81" s="1"/>
      <c r="AA81" s="1"/>
      <c r="AB81" s="1"/>
    </row>
    <row r="82" spans="1:28" ht="31.5">
      <c r="A82" s="6" t="s">
        <v>8</v>
      </c>
      <c r="B82" s="3" t="str">
        <f t="shared" si="11"/>
        <v>School of Sustainable Engineering and the Built Environment</v>
      </c>
      <c r="C82" s="6" t="s">
        <v>9</v>
      </c>
      <c r="D82" s="4" t="s">
        <v>245</v>
      </c>
      <c r="E82" s="6" t="s">
        <v>246</v>
      </c>
      <c r="F82" s="36" t="s">
        <v>247</v>
      </c>
      <c r="G82" s="4" t="s">
        <v>248</v>
      </c>
      <c r="H82" s="1"/>
      <c r="I82" s="1"/>
      <c r="J82" s="1"/>
      <c r="K82" s="1"/>
      <c r="L82" s="1"/>
      <c r="M82" s="1"/>
      <c r="N82" s="1"/>
      <c r="O82" s="1"/>
      <c r="P82" s="1"/>
      <c r="Q82" s="1"/>
      <c r="R82" s="1"/>
      <c r="S82" s="1"/>
      <c r="T82" s="1"/>
      <c r="U82" s="1"/>
      <c r="V82" s="1"/>
      <c r="W82" s="1"/>
      <c r="X82" s="1"/>
      <c r="Y82" s="1"/>
      <c r="Z82" s="1"/>
      <c r="AA82" s="1"/>
      <c r="AB82" s="1"/>
    </row>
    <row r="83" spans="1:28" ht="18">
      <c r="A83" s="6" t="s">
        <v>13</v>
      </c>
      <c r="B83" s="3" t="str">
        <f>HYPERLINK("https://caem.engineering.arizona.edu/", "Civil and Architectural Engineering and Mechanics")</f>
        <v>Civil and Architectural Engineering and Mechanics</v>
      </c>
      <c r="C83" s="6" t="s">
        <v>17</v>
      </c>
      <c r="D83" s="4" t="s">
        <v>249</v>
      </c>
      <c r="E83" s="6" t="s">
        <v>250</v>
      </c>
      <c r="F83" s="36"/>
      <c r="G83" s="4"/>
      <c r="H83" s="1"/>
      <c r="I83" s="1"/>
      <c r="J83" s="1"/>
      <c r="K83" s="1"/>
      <c r="L83" s="1"/>
      <c r="M83" s="1"/>
      <c r="N83" s="1"/>
      <c r="O83" s="1"/>
      <c r="P83" s="1"/>
      <c r="Q83" s="1"/>
      <c r="R83" s="1"/>
      <c r="S83" s="1"/>
      <c r="T83" s="1"/>
      <c r="U83" s="1"/>
      <c r="V83" s="1"/>
      <c r="W83" s="1"/>
      <c r="X83" s="1"/>
      <c r="Y83" s="1"/>
      <c r="Z83" s="1"/>
      <c r="AA83" s="1"/>
      <c r="AB83" s="1"/>
    </row>
    <row r="84" spans="1:28" ht="31.5">
      <c r="A84" s="6" t="s">
        <v>24</v>
      </c>
      <c r="B84" s="3" t="str">
        <f>HYPERLINK("https://nau.edu/civil-environmental-engineering/", "Department of Civil Engineering, Construction Management, and Environmental Engineering")</f>
        <v>Department of Civil Engineering, Construction Management, and Environmental Engineering</v>
      </c>
      <c r="C84" s="6" t="s">
        <v>17</v>
      </c>
      <c r="D84" s="4" t="s">
        <v>251</v>
      </c>
      <c r="E84" s="6" t="s">
        <v>252</v>
      </c>
      <c r="F84" s="36" t="s">
        <v>253</v>
      </c>
      <c r="G84" s="4" t="s">
        <v>254</v>
      </c>
      <c r="H84" s="1"/>
      <c r="I84" s="1"/>
      <c r="J84" s="1"/>
      <c r="K84" s="1"/>
      <c r="L84" s="1"/>
      <c r="M84" s="1"/>
      <c r="N84" s="1"/>
      <c r="O84" s="1"/>
      <c r="P84" s="1"/>
      <c r="Q84" s="1"/>
      <c r="R84" s="1"/>
      <c r="S84" s="1"/>
      <c r="T84" s="1"/>
      <c r="U84" s="1"/>
      <c r="V84" s="1"/>
      <c r="W84" s="1"/>
      <c r="X84" s="1"/>
      <c r="Y84" s="1"/>
      <c r="Z84" s="1"/>
      <c r="AA84" s="1"/>
      <c r="AB84" s="1"/>
    </row>
    <row r="85" spans="1:28" ht="31.5">
      <c r="A85" s="6" t="s">
        <v>8</v>
      </c>
      <c r="B85" s="3" t="s">
        <v>255</v>
      </c>
      <c r="C85" s="6" t="s">
        <v>17</v>
      </c>
      <c r="D85" s="4" t="s">
        <v>256</v>
      </c>
      <c r="E85" s="6" t="s">
        <v>257</v>
      </c>
      <c r="F85" s="36" t="s">
        <v>258</v>
      </c>
      <c r="G85" s="4"/>
      <c r="H85" s="1"/>
      <c r="I85" s="1"/>
      <c r="J85" s="1"/>
      <c r="K85" s="1"/>
      <c r="L85" s="1"/>
      <c r="M85" s="1"/>
      <c r="N85" s="1"/>
      <c r="O85" s="1"/>
      <c r="P85" s="1"/>
      <c r="Q85" s="1"/>
      <c r="R85" s="1"/>
      <c r="S85" s="1"/>
      <c r="T85" s="1"/>
      <c r="U85" s="1"/>
      <c r="V85" s="1"/>
      <c r="W85" s="1"/>
      <c r="X85" s="1"/>
      <c r="Y85" s="1"/>
      <c r="Z85" s="1"/>
      <c r="AA85" s="1"/>
      <c r="AB85" s="1"/>
    </row>
    <row r="86" spans="1:28" ht="31.5">
      <c r="A86" s="6" t="s">
        <v>8</v>
      </c>
      <c r="B86" s="3" t="str">
        <f>HYPERLINK("https://ssebe.engineering.asu.edu/faculty/tenured/", "School of Sustainable Engineering and the Built Environment")</f>
        <v>School of Sustainable Engineering and the Built Environment</v>
      </c>
      <c r="C86" s="6" t="s">
        <v>9</v>
      </c>
      <c r="D86" s="4" t="s">
        <v>259</v>
      </c>
      <c r="E86" s="6" t="s">
        <v>260</v>
      </c>
      <c r="F86" s="36" t="s">
        <v>261</v>
      </c>
      <c r="G86" s="4"/>
      <c r="H86" s="1"/>
      <c r="I86" s="1"/>
      <c r="J86" s="1"/>
      <c r="K86" s="1"/>
      <c r="L86" s="1"/>
      <c r="M86" s="1"/>
      <c r="N86" s="1"/>
      <c r="O86" s="1"/>
      <c r="P86" s="1"/>
      <c r="Q86" s="1"/>
      <c r="R86" s="1"/>
      <c r="S86" s="1"/>
      <c r="T86" s="1"/>
      <c r="U86" s="1"/>
      <c r="V86" s="1"/>
      <c r="W86" s="1"/>
      <c r="X86" s="1"/>
      <c r="Y86" s="1"/>
      <c r="Z86" s="1"/>
      <c r="AA86" s="1"/>
      <c r="AB86" s="1"/>
    </row>
    <row r="87" spans="1:28" ht="18">
      <c r="A87" s="6" t="s">
        <v>8</v>
      </c>
      <c r="B87" s="3" t="str">
        <f>HYPERLINK("https://sgsup.asu.edu/", "School of Geographical Sciences &amp; Urban Planning")</f>
        <v>School of Geographical Sciences &amp; Urban Planning</v>
      </c>
      <c r="C87" s="6" t="s">
        <v>262</v>
      </c>
      <c r="D87" s="4" t="s">
        <v>263</v>
      </c>
      <c r="E87" s="6" t="s">
        <v>264</v>
      </c>
      <c r="F87" s="36"/>
      <c r="G87" s="4"/>
      <c r="H87" s="1"/>
      <c r="I87" s="1"/>
      <c r="J87" s="1"/>
      <c r="K87" s="1"/>
      <c r="L87" s="1"/>
      <c r="M87" s="1"/>
      <c r="N87" s="1"/>
      <c r="O87" s="1"/>
      <c r="P87" s="1"/>
      <c r="Q87" s="1"/>
      <c r="R87" s="1"/>
      <c r="S87" s="1"/>
      <c r="T87" s="1"/>
      <c r="U87" s="1"/>
      <c r="V87" s="1"/>
      <c r="W87" s="1"/>
      <c r="X87" s="1"/>
      <c r="Y87" s="1"/>
      <c r="Z87" s="1"/>
      <c r="AA87" s="1"/>
      <c r="AB87" s="1"/>
    </row>
    <row r="88" spans="1:28" ht="18">
      <c r="A88" s="6" t="s">
        <v>8</v>
      </c>
      <c r="B88" s="3" t="str">
        <f t="shared" ref="B88:B89" si="12">HYPERLINK("https://ssebe.engineering.asu.edu/faculty/tenured/", "School of Sustainable Engineering and the Built Environment")</f>
        <v>School of Sustainable Engineering and the Built Environment</v>
      </c>
      <c r="C88" s="6" t="s">
        <v>17</v>
      </c>
      <c r="D88" s="4" t="str">
        <f>HYPERLINK("https://search.asu.edu/profile/321016", "Samuel Ariaratnam")</f>
        <v>Samuel Ariaratnam</v>
      </c>
      <c r="E88" s="6" t="s">
        <v>265</v>
      </c>
      <c r="F88" s="36" t="s">
        <v>266</v>
      </c>
      <c r="G88" s="4"/>
      <c r="H88" s="1"/>
      <c r="I88" s="1"/>
      <c r="J88" s="1"/>
      <c r="K88" s="1"/>
      <c r="L88" s="1"/>
      <c r="M88" s="1"/>
      <c r="N88" s="1"/>
      <c r="O88" s="1"/>
      <c r="P88" s="1"/>
      <c r="Q88" s="1"/>
      <c r="R88" s="1"/>
      <c r="S88" s="1"/>
      <c r="T88" s="1"/>
      <c r="U88" s="1"/>
      <c r="V88" s="1"/>
      <c r="W88" s="1"/>
      <c r="X88" s="1"/>
      <c r="Y88" s="1"/>
      <c r="Z88" s="1"/>
      <c r="AA88" s="1"/>
      <c r="AB88" s="1"/>
    </row>
    <row r="89" spans="1:28" ht="18">
      <c r="A89" s="6" t="s">
        <v>8</v>
      </c>
      <c r="B89" s="3" t="str">
        <f t="shared" si="12"/>
        <v>School of Sustainable Engineering and the Built Environment</v>
      </c>
      <c r="C89" s="6" t="s">
        <v>9</v>
      </c>
      <c r="D89" s="4" t="str">
        <f>HYPERLINK("https://search.asu.edu/profile/1462393", "Sean Jones")</f>
        <v>Sean Jones</v>
      </c>
      <c r="E89" s="6" t="s">
        <v>267</v>
      </c>
      <c r="F89" s="36"/>
      <c r="G89" s="4"/>
      <c r="H89" s="1"/>
      <c r="I89" s="1"/>
      <c r="J89" s="1"/>
      <c r="K89" s="1"/>
      <c r="L89" s="1"/>
      <c r="M89" s="1"/>
      <c r="N89" s="1"/>
      <c r="O89" s="1"/>
      <c r="P89" s="1"/>
      <c r="Q89" s="1"/>
      <c r="R89" s="1"/>
      <c r="S89" s="1"/>
      <c r="T89" s="1"/>
      <c r="U89" s="1"/>
      <c r="V89" s="1"/>
      <c r="W89" s="1"/>
      <c r="X89" s="1"/>
      <c r="Y89" s="1"/>
      <c r="Z89" s="1"/>
      <c r="AA89" s="1"/>
      <c r="AB89" s="1"/>
    </row>
    <row r="90" spans="1:28" ht="18">
      <c r="A90" s="6" t="s">
        <v>13</v>
      </c>
      <c r="B90" s="3" t="s">
        <v>268</v>
      </c>
      <c r="C90" s="6" t="s">
        <v>9</v>
      </c>
      <c r="D90" s="4" t="s">
        <v>269</v>
      </c>
      <c r="E90" s="6" t="s">
        <v>270</v>
      </c>
      <c r="F90" s="36" t="s">
        <v>271</v>
      </c>
      <c r="G90" s="4" t="s">
        <v>272</v>
      </c>
      <c r="H90" s="1"/>
      <c r="I90" s="1"/>
      <c r="J90" s="1"/>
      <c r="K90" s="1"/>
      <c r="L90" s="1"/>
      <c r="M90" s="1"/>
      <c r="N90" s="1"/>
      <c r="O90" s="1"/>
      <c r="P90" s="1"/>
      <c r="Q90" s="1"/>
      <c r="R90" s="1"/>
      <c r="S90" s="1"/>
      <c r="T90" s="1"/>
      <c r="U90" s="1"/>
      <c r="V90" s="1"/>
      <c r="W90" s="1"/>
      <c r="X90" s="1"/>
      <c r="Y90" s="1"/>
      <c r="Z90" s="1"/>
      <c r="AA90" s="1"/>
      <c r="AB90" s="1"/>
    </row>
    <row r="91" spans="1:28" ht="31.5">
      <c r="A91" s="6" t="s">
        <v>13</v>
      </c>
      <c r="B91" s="3" t="str">
        <f>HYPERLINK("https://caem.engineering.arizona.edu/", "Civil and Architectural Engineering and Mechanics")</f>
        <v>Civil and Architectural Engineering and Mechanics</v>
      </c>
      <c r="C91" s="6" t="s">
        <v>9</v>
      </c>
      <c r="D91" s="4" t="str">
        <f>HYPERLINK("https://caem.engineering.arizona.edu/faculty-staff/faculty/ali-shamshiripour", "Ali Shamshiripour")</f>
        <v>Ali Shamshiripour</v>
      </c>
      <c r="E91" s="6" t="s">
        <v>273</v>
      </c>
      <c r="F91" s="36" t="s">
        <v>274</v>
      </c>
      <c r="G91" s="4" t="s">
        <v>275</v>
      </c>
      <c r="H91" s="1"/>
      <c r="I91" s="1"/>
      <c r="J91" s="1"/>
      <c r="K91" s="1"/>
      <c r="L91" s="1"/>
      <c r="M91" s="1"/>
      <c r="N91" s="1"/>
      <c r="O91" s="1"/>
      <c r="P91" s="1"/>
      <c r="Q91" s="1"/>
      <c r="R91" s="1"/>
      <c r="S91" s="1"/>
      <c r="T91" s="1"/>
      <c r="U91" s="1"/>
      <c r="V91" s="1"/>
      <c r="W91" s="1"/>
      <c r="X91" s="1"/>
      <c r="Y91" s="1"/>
      <c r="Z91" s="1"/>
      <c r="AA91" s="1"/>
      <c r="AB91" s="1"/>
    </row>
    <row r="92" spans="1:28" ht="18">
      <c r="A92" s="6" t="s">
        <v>8</v>
      </c>
      <c r="B92" s="3" t="str">
        <f>HYPERLINK("https://ssebe.engineering.asu.edu/faculty/tenured/", "School of Sustainable Engineering and the Built Environment")</f>
        <v>School of Sustainable Engineering and the Built Environment</v>
      </c>
      <c r="C92" s="6" t="s">
        <v>9</v>
      </c>
      <c r="D92" s="4" t="s">
        <v>276</v>
      </c>
      <c r="E92" s="6" t="s">
        <v>277</v>
      </c>
      <c r="F92" s="36" t="s">
        <v>278</v>
      </c>
      <c r="G92" s="4" t="s">
        <v>279</v>
      </c>
      <c r="H92" s="1"/>
      <c r="I92" s="1"/>
      <c r="J92" s="1"/>
      <c r="K92" s="1"/>
      <c r="L92" s="1"/>
      <c r="M92" s="1"/>
      <c r="N92" s="1"/>
      <c r="O92" s="1"/>
      <c r="P92" s="1"/>
      <c r="Q92" s="1"/>
      <c r="R92" s="1"/>
      <c r="S92" s="1"/>
      <c r="T92" s="1"/>
      <c r="U92" s="1"/>
      <c r="V92" s="1"/>
      <c r="W92" s="1"/>
      <c r="X92" s="1"/>
      <c r="Y92" s="1"/>
      <c r="Z92" s="1"/>
      <c r="AA92" s="1"/>
      <c r="AB92" s="1"/>
    </row>
    <row r="93" spans="1:28" ht="31.5">
      <c r="A93" s="6" t="s">
        <v>24</v>
      </c>
      <c r="B93" s="3" t="str">
        <f>HYPERLINK("https://nau.edu/gpr/", "Department of Geography, Planning &amp; Recreation")</f>
        <v>Department of Geography, Planning &amp; Recreation</v>
      </c>
      <c r="C93" s="6" t="s">
        <v>14</v>
      </c>
      <c r="D93" s="4" t="str">
        <f>HYPERLINK("https://directory.nau.edu/departments?id=10680&amp;person=srg372", "Steven Robert Gehrke")</f>
        <v>Steven Robert Gehrke</v>
      </c>
      <c r="E93" s="6" t="s">
        <v>280</v>
      </c>
      <c r="F93" s="36" t="s">
        <v>281</v>
      </c>
      <c r="G93" s="4" t="s">
        <v>282</v>
      </c>
      <c r="H93" s="1"/>
      <c r="I93" s="1"/>
      <c r="J93" s="1"/>
      <c r="K93" s="1"/>
      <c r="L93" s="1"/>
      <c r="M93" s="1"/>
      <c r="N93" s="1"/>
      <c r="O93" s="1"/>
      <c r="P93" s="1"/>
      <c r="Q93" s="1"/>
      <c r="R93" s="1"/>
      <c r="S93" s="1"/>
      <c r="T93" s="1"/>
      <c r="U93" s="1"/>
      <c r="V93" s="1"/>
      <c r="W93" s="1"/>
      <c r="X93" s="1"/>
      <c r="Y93" s="1"/>
      <c r="Z93" s="1"/>
      <c r="AA93" s="1"/>
      <c r="AB93" s="1"/>
    </row>
    <row r="94" spans="1:28" ht="18">
      <c r="A94" s="6" t="s">
        <v>13</v>
      </c>
      <c r="B94" s="3" t="str">
        <f t="shared" ref="B94:B95" si="13">HYPERLINK("https://caem.engineering.arizona.edu/", "Civil and Architectural Engineering and Mechanics")</f>
        <v>Civil and Architectural Engineering and Mechanics</v>
      </c>
      <c r="C94" s="6" t="s">
        <v>55</v>
      </c>
      <c r="D94" s="4" t="s">
        <v>283</v>
      </c>
      <c r="E94" s="6" t="s">
        <v>284</v>
      </c>
      <c r="F94" s="36"/>
      <c r="G94" s="4"/>
      <c r="H94" s="1"/>
      <c r="I94" s="1"/>
      <c r="J94" s="1"/>
      <c r="K94" s="1"/>
      <c r="L94" s="1"/>
      <c r="M94" s="1"/>
      <c r="N94" s="1"/>
      <c r="O94" s="1"/>
      <c r="P94" s="1"/>
      <c r="Q94" s="1"/>
      <c r="R94" s="1"/>
      <c r="S94" s="1"/>
      <c r="T94" s="1"/>
      <c r="U94" s="1"/>
      <c r="V94" s="1"/>
      <c r="W94" s="1"/>
      <c r="X94" s="1"/>
      <c r="Y94" s="1"/>
      <c r="Z94" s="1"/>
      <c r="AA94" s="1"/>
      <c r="AB94" s="1"/>
    </row>
    <row r="95" spans="1:28" ht="47.25">
      <c r="A95" s="6" t="s">
        <v>13</v>
      </c>
      <c r="B95" s="3" t="str">
        <f t="shared" si="13"/>
        <v>Civil and Architectural Engineering and Mechanics</v>
      </c>
      <c r="C95" s="6" t="s">
        <v>14</v>
      </c>
      <c r="D95" s="4" t="s">
        <v>285</v>
      </c>
      <c r="E95" s="6" t="s">
        <v>286</v>
      </c>
      <c r="F95" s="36" t="s">
        <v>287</v>
      </c>
      <c r="G95" s="4"/>
      <c r="H95" s="1"/>
      <c r="I95" s="1"/>
      <c r="J95" s="1"/>
      <c r="K95" s="1"/>
      <c r="L95" s="1"/>
      <c r="M95" s="1"/>
      <c r="N95" s="1"/>
      <c r="O95" s="1"/>
      <c r="P95" s="1"/>
      <c r="Q95" s="1"/>
      <c r="R95" s="1"/>
      <c r="S95" s="1"/>
      <c r="T95" s="1"/>
      <c r="U95" s="1"/>
      <c r="V95" s="1"/>
      <c r="W95" s="1"/>
      <c r="X95" s="1"/>
      <c r="Y95" s="1"/>
      <c r="Z95" s="1"/>
      <c r="AA95" s="1"/>
      <c r="AB95" s="1"/>
    </row>
    <row r="96" spans="1:28" ht="31.5">
      <c r="A96" s="6" t="s">
        <v>24</v>
      </c>
      <c r="B96" s="3" t="str">
        <f>HYPERLINK("https://nau.edu/civil-environmental-engineering/", "Department of Civil Engineering, Construction Management, and Environmental Engineering")</f>
        <v>Department of Civil Engineering, Construction Management, and Environmental Engineering</v>
      </c>
      <c r="C96" s="6" t="s">
        <v>14</v>
      </c>
      <c r="D96" s="4" t="s">
        <v>288</v>
      </c>
      <c r="E96" s="6" t="s">
        <v>289</v>
      </c>
      <c r="F96" s="36"/>
      <c r="G96" s="4"/>
      <c r="H96" s="1"/>
      <c r="I96" s="1"/>
      <c r="J96" s="1"/>
      <c r="K96" s="1"/>
      <c r="L96" s="1"/>
      <c r="M96" s="1"/>
      <c r="N96" s="1"/>
      <c r="O96" s="1"/>
      <c r="P96" s="1"/>
      <c r="Q96" s="1"/>
      <c r="R96" s="1"/>
      <c r="S96" s="1"/>
      <c r="T96" s="1"/>
      <c r="U96" s="1"/>
      <c r="V96" s="1"/>
      <c r="W96" s="1"/>
      <c r="X96" s="1"/>
      <c r="Y96" s="1"/>
      <c r="Z96" s="1"/>
      <c r="AA96" s="1"/>
      <c r="AB96" s="1"/>
    </row>
    <row r="97" spans="1:28" ht="18">
      <c r="A97" s="6" t="s">
        <v>8</v>
      </c>
      <c r="B97" s="3" t="str">
        <f>HYPERLINK("https://ssebe.engineering.asu.edu/faculty/tenured/", "School of Sustainable Engineering and the Built Environment")</f>
        <v>School of Sustainable Engineering and the Built Environment</v>
      </c>
      <c r="C97" s="6" t="s">
        <v>9</v>
      </c>
      <c r="D97" s="4" t="s">
        <v>290</v>
      </c>
      <c r="E97" s="6" t="s">
        <v>291</v>
      </c>
      <c r="F97" s="36" t="s">
        <v>292</v>
      </c>
      <c r="G97" s="4" t="s">
        <v>293</v>
      </c>
      <c r="H97" s="1"/>
      <c r="I97" s="1"/>
      <c r="J97" s="1"/>
      <c r="K97" s="1"/>
      <c r="L97" s="1"/>
      <c r="M97" s="1"/>
      <c r="N97" s="1"/>
      <c r="O97" s="1"/>
      <c r="P97" s="1"/>
      <c r="Q97" s="1"/>
      <c r="R97" s="1"/>
      <c r="S97" s="1"/>
      <c r="T97" s="1"/>
      <c r="U97" s="1"/>
      <c r="V97" s="1"/>
      <c r="W97" s="1"/>
      <c r="X97" s="1"/>
      <c r="Y97" s="1"/>
      <c r="Z97" s="1"/>
      <c r="AA97" s="1"/>
      <c r="AB97" s="1"/>
    </row>
    <row r="98" spans="1:28" ht="47.25">
      <c r="A98" s="6" t="s">
        <v>13</v>
      </c>
      <c r="B98" s="3" t="str">
        <f>HYPERLINK("https://caem.engineering.arizona.edu/", "Civil and Architectural Engineering and Mechanics")</f>
        <v>Civil and Architectural Engineering and Mechanics</v>
      </c>
      <c r="C98" s="6" t="s">
        <v>17</v>
      </c>
      <c r="D98" s="4" t="s">
        <v>294</v>
      </c>
      <c r="E98" s="6" t="s">
        <v>295</v>
      </c>
      <c r="F98" s="36" t="s">
        <v>296</v>
      </c>
      <c r="G98" s="4" t="s">
        <v>297</v>
      </c>
      <c r="H98" s="1"/>
      <c r="I98" s="1"/>
      <c r="J98" s="1"/>
      <c r="K98" s="1"/>
      <c r="L98" s="1"/>
      <c r="M98" s="1"/>
      <c r="N98" s="1"/>
      <c r="O98" s="1"/>
      <c r="P98" s="1"/>
      <c r="Q98" s="1"/>
      <c r="R98" s="1"/>
      <c r="S98" s="1"/>
      <c r="T98" s="1"/>
      <c r="U98" s="1"/>
      <c r="V98" s="1"/>
      <c r="W98" s="1"/>
      <c r="X98" s="1"/>
      <c r="Y98" s="1"/>
      <c r="Z98" s="1"/>
      <c r="AA98" s="1"/>
      <c r="AB98" s="1"/>
    </row>
    <row r="99" spans="1:28" ht="78.75">
      <c r="A99" s="6" t="s">
        <v>8</v>
      </c>
      <c r="B99" s="3" t="str">
        <f>HYPERLINK("https://ssebe.engineering.asu.edu/faculty/tenured/", "School of Sustainable Engineering and the Built Environment")</f>
        <v>School of Sustainable Engineering and the Built Environment</v>
      </c>
      <c r="C99" s="6" t="s">
        <v>557</v>
      </c>
      <c r="D99" s="4" t="s">
        <v>298</v>
      </c>
      <c r="E99" s="6" t="s">
        <v>299</v>
      </c>
      <c r="F99" s="36" t="s">
        <v>300</v>
      </c>
      <c r="G99" s="4"/>
      <c r="H99" s="1"/>
      <c r="I99" s="1"/>
      <c r="J99" s="1"/>
      <c r="K99" s="1"/>
      <c r="L99" s="1"/>
      <c r="M99" s="1"/>
      <c r="N99" s="1"/>
      <c r="O99" s="1"/>
      <c r="P99" s="1"/>
      <c r="Q99" s="1"/>
      <c r="R99" s="1"/>
      <c r="S99" s="1"/>
      <c r="T99" s="1"/>
      <c r="U99" s="1"/>
      <c r="V99" s="1"/>
      <c r="W99" s="1"/>
      <c r="X99" s="1"/>
      <c r="Y99" s="1"/>
      <c r="Z99" s="1"/>
      <c r="AA99" s="1"/>
      <c r="AB99" s="1"/>
    </row>
    <row r="100" spans="1:28" ht="31.5">
      <c r="A100" s="6" t="s">
        <v>8</v>
      </c>
      <c r="B100" s="3" t="str">
        <f>HYPERLINK("https://msn.engineering.asu.edu/", "School of Manufacturing Systems and Networks")</f>
        <v>School of Manufacturing Systems and Networks</v>
      </c>
      <c r="C100" s="6" t="s">
        <v>14</v>
      </c>
      <c r="D100" s="4" t="str">
        <f>HYPERLINK("https://search.asu.edu/profile/2727367", "Wenlong Zhang")</f>
        <v>Wenlong Zhang</v>
      </c>
      <c r="E100" s="6" t="s">
        <v>301</v>
      </c>
      <c r="F100" s="36" t="s">
        <v>302</v>
      </c>
      <c r="G100" s="4" t="s">
        <v>303</v>
      </c>
      <c r="H100" s="1"/>
      <c r="I100" s="1"/>
      <c r="J100" s="1"/>
      <c r="K100" s="1"/>
      <c r="L100" s="1"/>
      <c r="M100" s="1"/>
      <c r="N100" s="1"/>
      <c r="O100" s="1"/>
      <c r="P100" s="1"/>
      <c r="Q100" s="1"/>
      <c r="R100" s="1"/>
      <c r="S100" s="1"/>
      <c r="T100" s="1"/>
      <c r="U100" s="1"/>
      <c r="V100" s="1"/>
      <c r="W100" s="1"/>
      <c r="X100" s="1"/>
      <c r="Y100" s="1"/>
      <c r="Z100" s="1"/>
      <c r="AA100" s="1"/>
      <c r="AB100" s="1"/>
    </row>
    <row r="101" spans="1:28" ht="31.5">
      <c r="A101" s="6" t="s">
        <v>13</v>
      </c>
      <c r="B101" s="3" t="str">
        <f>HYPERLINK("https://sie.engineering.arizona.edu/", "Systems and Industrial Engineering")</f>
        <v>Systems and Industrial Engineering</v>
      </c>
      <c r="C101" s="6" t="s">
        <v>17</v>
      </c>
      <c r="D101" s="4" t="str">
        <f>HYPERLINK("https://sie.engineering.arizona.edu/faculty-staff/faculty/wei-hua-lin", "Wei Hua Lin")</f>
        <v>Wei Hua Lin</v>
      </c>
      <c r="E101" s="6" t="s">
        <v>304</v>
      </c>
      <c r="F101" s="36" t="s">
        <v>305</v>
      </c>
      <c r="G101" s="4"/>
      <c r="H101" s="1"/>
      <c r="I101" s="1"/>
      <c r="J101" s="1"/>
      <c r="K101" s="1"/>
      <c r="L101" s="1"/>
      <c r="M101" s="1"/>
      <c r="N101" s="1"/>
      <c r="O101" s="1"/>
      <c r="P101" s="1"/>
      <c r="Q101" s="1"/>
      <c r="R101" s="1"/>
      <c r="S101" s="1"/>
      <c r="T101" s="1"/>
      <c r="U101" s="1"/>
      <c r="V101" s="1"/>
      <c r="W101" s="1"/>
      <c r="X101" s="1"/>
      <c r="Y101" s="1"/>
      <c r="Z101" s="1"/>
      <c r="AA101" s="1"/>
      <c r="AB101" s="1"/>
    </row>
    <row r="102" spans="1:28" ht="18">
      <c r="A102" s="6" t="s">
        <v>13</v>
      </c>
      <c r="B102" s="3" t="str">
        <f>HYPERLINK("https://capla.arizona.edu/", "College of Architecture, Planning and Landscape Architecture (CAPLA)")</f>
        <v>College of Architecture, Planning and Landscape Architecture (CAPLA)</v>
      </c>
      <c r="C102" s="6" t="s">
        <v>306</v>
      </c>
      <c r="D102" s="4" t="str">
        <f>HYPERLINK("https://capla.arizona.edu/faculty-staff/wendy-lotze", "Wendy Lotze")</f>
        <v>Wendy Lotze</v>
      </c>
      <c r="E102" s="6" t="s">
        <v>307</v>
      </c>
      <c r="F102" s="36" t="s">
        <v>308</v>
      </c>
      <c r="G102" s="4"/>
      <c r="H102" s="1"/>
      <c r="I102" s="1"/>
      <c r="J102" s="1"/>
      <c r="K102" s="1"/>
      <c r="L102" s="1"/>
      <c r="M102" s="1"/>
      <c r="N102" s="1"/>
      <c r="O102" s="1"/>
      <c r="P102" s="1"/>
      <c r="Q102" s="1"/>
      <c r="R102" s="1"/>
      <c r="S102" s="1"/>
      <c r="T102" s="1"/>
      <c r="U102" s="1"/>
      <c r="V102" s="1"/>
      <c r="W102" s="1"/>
      <c r="X102" s="1"/>
      <c r="Y102" s="1"/>
      <c r="Z102" s="1"/>
      <c r="AA102" s="1"/>
      <c r="AB102" s="1"/>
    </row>
    <row r="103" spans="1:28" ht="94.5">
      <c r="A103" s="6" t="s">
        <v>13</v>
      </c>
      <c r="B103" s="3" t="str">
        <f>HYPERLINK("https://caem.engineering.arizona.edu/", "Civil and Architectural Engineering and Mechanics")</f>
        <v>Civil and Architectural Engineering and Mechanics</v>
      </c>
      <c r="C103" s="6" t="s">
        <v>9</v>
      </c>
      <c r="D103" s="4" t="s">
        <v>309</v>
      </c>
      <c r="E103" s="6" t="s">
        <v>310</v>
      </c>
      <c r="F103" s="36" t="s">
        <v>311</v>
      </c>
      <c r="G103" s="4" t="s">
        <v>312</v>
      </c>
      <c r="H103" s="1"/>
      <c r="I103" s="1"/>
      <c r="J103" s="1"/>
      <c r="K103" s="1"/>
      <c r="L103" s="1"/>
      <c r="M103" s="1"/>
      <c r="N103" s="1"/>
      <c r="O103" s="1"/>
      <c r="P103" s="1"/>
      <c r="Q103" s="1"/>
      <c r="R103" s="1"/>
      <c r="S103" s="1"/>
      <c r="T103" s="1"/>
      <c r="U103" s="1"/>
      <c r="V103" s="1"/>
      <c r="W103" s="1"/>
      <c r="X103" s="1"/>
      <c r="Y103" s="1"/>
      <c r="Z103" s="1"/>
      <c r="AA103" s="1"/>
      <c r="AB103" s="1"/>
    </row>
    <row r="104" spans="1:28" ht="47.25">
      <c r="A104" s="6" t="s">
        <v>8</v>
      </c>
      <c r="B104" s="3" t="str">
        <f>HYPERLINK("https://ssebe.engineering.asu.edu/faculty/tenured/", "School of Sustainable Engineering and the Built Environment")</f>
        <v>School of Sustainable Engineering and the Built Environment</v>
      </c>
      <c r="C104" s="6" t="s">
        <v>17</v>
      </c>
      <c r="D104" s="4" t="str">
        <f>HYPERLINK("https://search.asu.edu/profile/2182101", "Xuesong Zhou")</f>
        <v>Xuesong Zhou</v>
      </c>
      <c r="E104" s="6" t="s">
        <v>313</v>
      </c>
      <c r="F104" s="6" t="s">
        <v>314</v>
      </c>
      <c r="G104" s="4" t="s">
        <v>315</v>
      </c>
      <c r="H104" s="1"/>
      <c r="I104" s="1"/>
      <c r="J104" s="1"/>
      <c r="K104" s="1"/>
      <c r="L104" s="1"/>
      <c r="M104" s="1"/>
      <c r="N104" s="1"/>
      <c r="O104" s="1"/>
      <c r="P104" s="1"/>
      <c r="Q104" s="1"/>
      <c r="R104" s="1"/>
      <c r="S104" s="1"/>
      <c r="T104" s="1"/>
      <c r="U104" s="1"/>
      <c r="V104" s="1"/>
      <c r="W104" s="1"/>
      <c r="X104" s="1"/>
      <c r="Y104" s="1"/>
      <c r="Z104" s="1"/>
      <c r="AA104" s="1"/>
      <c r="AB104" s="1"/>
    </row>
    <row r="105" spans="1:28" ht="31.5">
      <c r="A105" s="6" t="s">
        <v>13</v>
      </c>
      <c r="B105" s="3" t="str">
        <f>HYPERLINK("https://caem.engineering.arizona.edu/", "Civil and Architectural Engineering and Mechanics")</f>
        <v>Civil and Architectural Engineering and Mechanics</v>
      </c>
      <c r="C105" s="6" t="s">
        <v>17</v>
      </c>
      <c r="D105" s="4" t="str">
        <f>HYPERLINK("https://caem.engineering.arizona.edu/faculty-staff/faculty/yao-jan-wu", "Yao-Jan Wu")</f>
        <v>Yao-Jan Wu</v>
      </c>
      <c r="E105" s="6" t="s">
        <v>316</v>
      </c>
      <c r="F105" s="36" t="s">
        <v>317</v>
      </c>
      <c r="G105" s="4" t="s">
        <v>318</v>
      </c>
      <c r="H105" s="1"/>
      <c r="I105" s="1"/>
      <c r="J105" s="1"/>
      <c r="K105" s="1"/>
      <c r="L105" s="1"/>
      <c r="M105" s="1"/>
      <c r="N105" s="1"/>
      <c r="O105" s="1"/>
      <c r="P105" s="1"/>
      <c r="Q105" s="1"/>
      <c r="R105" s="1"/>
      <c r="S105" s="1"/>
      <c r="T105" s="1"/>
      <c r="U105" s="1"/>
      <c r="V105" s="1"/>
      <c r="W105" s="1"/>
      <c r="X105" s="1"/>
      <c r="Y105" s="1"/>
      <c r="Z105" s="1"/>
      <c r="AA105" s="1"/>
      <c r="AB105" s="1"/>
    </row>
    <row r="106" spans="1:28" ht="18">
      <c r="A106" s="6" t="s">
        <v>13</v>
      </c>
      <c r="B106" s="3" t="str">
        <f>HYPERLINK("https://sie.engineering.arizona.edu/", "Systems and Industrial Engineering")</f>
        <v>Systems and Industrial Engineering</v>
      </c>
      <c r="C106" s="6" t="s">
        <v>9</v>
      </c>
      <c r="D106" s="4" t="str">
        <f>HYPERLINK("https://sie.engineering.arizona.edu/faculty-staff/faculty/yue-wang", "Yue Wang")</f>
        <v>Yue Wang</v>
      </c>
      <c r="E106" s="6" t="s">
        <v>319</v>
      </c>
      <c r="F106" s="36" t="s">
        <v>320</v>
      </c>
      <c r="G106" s="4"/>
      <c r="H106" s="1"/>
      <c r="I106" s="1"/>
      <c r="J106" s="1"/>
      <c r="K106" s="1"/>
      <c r="L106" s="1"/>
      <c r="M106" s="1"/>
      <c r="N106" s="1"/>
      <c r="O106" s="1"/>
      <c r="P106" s="1"/>
      <c r="Q106" s="1"/>
      <c r="R106" s="1"/>
      <c r="S106" s="1"/>
      <c r="T106" s="1"/>
      <c r="U106" s="1"/>
      <c r="V106" s="1"/>
      <c r="W106" s="1"/>
      <c r="X106" s="1"/>
      <c r="Y106" s="1"/>
      <c r="Z106" s="1"/>
      <c r="AA106" s="1"/>
      <c r="AB106" s="1"/>
    </row>
    <row r="107" spans="1:28" ht="18">
      <c r="A107" s="6" t="s">
        <v>13</v>
      </c>
      <c r="B107" s="3" t="str">
        <f>HYPERLINK("https://caem.engineering.arizona.edu/", "Civil and Architectural Engineering and Mechanics")</f>
        <v>Civil and Architectural Engineering and Mechanics</v>
      </c>
      <c r="C107" s="6" t="s">
        <v>28</v>
      </c>
      <c r="D107" s="73" t="s">
        <v>556</v>
      </c>
      <c r="E107" s="6" t="s">
        <v>321</v>
      </c>
      <c r="F107" s="36"/>
      <c r="G107" s="4"/>
      <c r="H107" s="1"/>
      <c r="I107" s="1"/>
      <c r="J107" s="1"/>
      <c r="K107" s="1"/>
      <c r="L107" s="1"/>
      <c r="M107" s="1"/>
      <c r="N107" s="1"/>
      <c r="O107" s="1"/>
      <c r="P107" s="1"/>
      <c r="Q107" s="1"/>
      <c r="R107" s="1"/>
      <c r="S107" s="1"/>
      <c r="T107" s="1"/>
      <c r="U107" s="1"/>
      <c r="V107" s="1"/>
      <c r="W107" s="1"/>
      <c r="X107" s="1"/>
      <c r="Y107" s="1"/>
      <c r="Z107" s="1"/>
      <c r="AA107" s="1"/>
      <c r="AB107" s="1"/>
    </row>
    <row r="108" spans="1:28" ht="18">
      <c r="A108" s="6" t="s">
        <v>8</v>
      </c>
      <c r="B108" s="3" t="str">
        <f t="shared" ref="B108:B109" si="14">HYPERLINK("https://ssebe.engineering.asu.edu/faculty/tenured/", "School of Sustainable Engineering and the Built Environment")</f>
        <v>School of Sustainable Engineering and the Built Environment</v>
      </c>
      <c r="C108" s="6" t="s">
        <v>14</v>
      </c>
      <c r="D108" s="4" t="s">
        <v>322</v>
      </c>
      <c r="E108" s="6" t="s">
        <v>323</v>
      </c>
      <c r="F108" s="6" t="s">
        <v>324</v>
      </c>
      <c r="G108" s="4" t="s">
        <v>325</v>
      </c>
      <c r="H108" s="1"/>
      <c r="I108" s="1"/>
      <c r="J108" s="1"/>
      <c r="K108" s="1"/>
      <c r="L108" s="1"/>
      <c r="M108" s="1"/>
      <c r="N108" s="1"/>
      <c r="O108" s="1"/>
      <c r="P108" s="1"/>
      <c r="Q108" s="1"/>
      <c r="R108" s="1"/>
      <c r="S108" s="1"/>
      <c r="T108" s="1"/>
      <c r="U108" s="1"/>
      <c r="V108" s="1"/>
      <c r="W108" s="1"/>
      <c r="X108" s="1"/>
      <c r="Y108" s="1"/>
      <c r="Z108" s="1"/>
      <c r="AA108" s="1"/>
      <c r="AB108" s="1"/>
    </row>
    <row r="109" spans="1:28" ht="63">
      <c r="A109" s="37" t="s">
        <v>8</v>
      </c>
      <c r="B109" s="38" t="str">
        <f t="shared" si="14"/>
        <v>School of Sustainable Engineering and the Built Environment</v>
      </c>
      <c r="C109" s="37" t="s">
        <v>9</v>
      </c>
      <c r="D109" s="39" t="s">
        <v>326</v>
      </c>
      <c r="E109" s="37" t="s">
        <v>327</v>
      </c>
      <c r="F109" s="37" t="s">
        <v>328</v>
      </c>
      <c r="G109" s="40" t="s">
        <v>329</v>
      </c>
      <c r="H109" s="1"/>
      <c r="I109" s="1"/>
      <c r="J109" s="1"/>
      <c r="K109" s="1"/>
      <c r="L109" s="1"/>
      <c r="M109" s="1"/>
      <c r="N109" s="1"/>
      <c r="O109" s="1"/>
      <c r="P109" s="1"/>
      <c r="Q109" s="1"/>
      <c r="R109" s="1"/>
      <c r="S109" s="1"/>
      <c r="T109" s="1"/>
      <c r="U109" s="1"/>
      <c r="V109" s="1"/>
      <c r="W109" s="1"/>
      <c r="X109" s="1"/>
      <c r="Y109" s="1"/>
      <c r="Z109" s="1"/>
      <c r="AA109" s="1"/>
      <c r="AB109" s="1"/>
    </row>
    <row r="110" spans="1:28" ht="36">
      <c r="A110" s="12" t="s">
        <v>13</v>
      </c>
      <c r="B110" s="7" t="s">
        <v>330</v>
      </c>
      <c r="C110" s="12" t="s">
        <v>9</v>
      </c>
      <c r="D110" s="8" t="s">
        <v>331</v>
      </c>
      <c r="E110" s="9" t="s">
        <v>332</v>
      </c>
      <c r="F110" s="12" t="s">
        <v>333</v>
      </c>
      <c r="G110" s="8" t="s">
        <v>334</v>
      </c>
      <c r="H110" s="1"/>
      <c r="I110" s="1"/>
      <c r="J110" s="1"/>
      <c r="K110" s="1"/>
      <c r="L110" s="1"/>
      <c r="M110" s="1"/>
      <c r="N110" s="10"/>
      <c r="O110" s="1"/>
      <c r="P110" s="1"/>
      <c r="Q110" s="1"/>
      <c r="R110" s="1"/>
      <c r="S110" s="1"/>
      <c r="T110" s="1"/>
      <c r="U110" s="1"/>
      <c r="V110" s="1"/>
      <c r="W110" s="1"/>
      <c r="X110" s="1"/>
      <c r="Y110" s="1"/>
      <c r="Z110" s="1"/>
      <c r="AA110" s="1"/>
      <c r="AB110" s="1"/>
    </row>
    <row r="111" spans="1:28" ht="18">
      <c r="A111" s="12" t="s">
        <v>8</v>
      </c>
      <c r="B111" s="8" t="s">
        <v>335</v>
      </c>
      <c r="C111" s="12" t="s">
        <v>9</v>
      </c>
      <c r="D111" s="41" t="s">
        <v>336</v>
      </c>
      <c r="E111" s="9" t="s">
        <v>337</v>
      </c>
      <c r="F111" s="12" t="s">
        <v>338</v>
      </c>
      <c r="G111" s="8" t="s">
        <v>339</v>
      </c>
      <c r="H111" s="1"/>
      <c r="I111" s="1"/>
      <c r="J111" s="1"/>
      <c r="K111" s="1"/>
      <c r="L111" s="1"/>
      <c r="M111" s="1"/>
      <c r="N111" s="1"/>
      <c r="O111" s="1"/>
      <c r="P111" s="1"/>
      <c r="Q111" s="1"/>
      <c r="R111" s="1"/>
      <c r="S111" s="1"/>
      <c r="T111" s="1"/>
      <c r="U111" s="1"/>
      <c r="V111" s="1"/>
      <c r="W111" s="1"/>
      <c r="X111" s="1"/>
      <c r="Y111" s="1"/>
      <c r="Z111" s="1"/>
      <c r="AA111" s="1"/>
      <c r="AB111" s="1"/>
    </row>
    <row r="112" spans="1:28" ht="36">
      <c r="A112" s="35" t="s">
        <v>8</v>
      </c>
      <c r="B112" s="42" t="s">
        <v>340</v>
      </c>
      <c r="C112" s="35" t="s">
        <v>9</v>
      </c>
      <c r="D112" s="43" t="s">
        <v>341</v>
      </c>
      <c r="E112" s="44" t="s">
        <v>342</v>
      </c>
      <c r="F112" s="35" t="s">
        <v>343</v>
      </c>
      <c r="G112" s="43" t="s">
        <v>344</v>
      </c>
      <c r="H112" s="1"/>
      <c r="I112" s="1"/>
      <c r="J112" s="1"/>
      <c r="K112" s="1"/>
      <c r="L112" s="1"/>
      <c r="M112" s="1"/>
      <c r="N112" s="1"/>
      <c r="O112" s="1"/>
      <c r="P112" s="1"/>
      <c r="Q112" s="1"/>
      <c r="R112" s="1"/>
      <c r="S112" s="1"/>
      <c r="T112" s="1"/>
      <c r="U112" s="1"/>
      <c r="V112" s="1"/>
      <c r="W112" s="1"/>
      <c r="X112" s="1"/>
      <c r="Y112" s="1"/>
      <c r="Z112" s="1"/>
      <c r="AA112" s="1"/>
      <c r="AB112" s="1"/>
    </row>
    <row r="113" spans="1:28" ht="36">
      <c r="A113" s="12" t="s">
        <v>8</v>
      </c>
      <c r="B113" s="8" t="s">
        <v>340</v>
      </c>
      <c r="C113" s="12" t="s">
        <v>14</v>
      </c>
      <c r="D113" s="41" t="s">
        <v>345</v>
      </c>
      <c r="E113" s="11" t="s">
        <v>346</v>
      </c>
      <c r="F113" s="12" t="s">
        <v>347</v>
      </c>
      <c r="G113" s="8" t="s">
        <v>348</v>
      </c>
      <c r="H113" s="1"/>
      <c r="I113" s="1"/>
      <c r="J113" s="1"/>
      <c r="K113" s="1"/>
      <c r="L113" s="1"/>
      <c r="M113" s="1"/>
      <c r="N113" s="1"/>
      <c r="O113" s="1"/>
      <c r="P113" s="1"/>
      <c r="Q113" s="1"/>
      <c r="R113" s="1"/>
      <c r="S113" s="1"/>
      <c r="T113" s="1"/>
      <c r="U113" s="1"/>
      <c r="V113" s="1"/>
      <c r="W113" s="1"/>
      <c r="X113" s="1"/>
      <c r="Y113" s="1"/>
      <c r="Z113" s="1"/>
      <c r="AA113" s="1"/>
      <c r="AB113" s="1"/>
    </row>
    <row r="114" spans="1:28" ht="36">
      <c r="A114" s="12" t="s">
        <v>8</v>
      </c>
      <c r="B114" s="8" t="s">
        <v>340</v>
      </c>
      <c r="C114" s="12" t="s">
        <v>14</v>
      </c>
      <c r="D114" s="41" t="s">
        <v>349</v>
      </c>
      <c r="E114" s="9" t="s">
        <v>350</v>
      </c>
      <c r="F114" s="12" t="s">
        <v>351</v>
      </c>
      <c r="G114" s="5" t="s">
        <v>352</v>
      </c>
      <c r="H114" s="1"/>
      <c r="I114" s="1"/>
      <c r="J114" s="1"/>
      <c r="K114" s="1"/>
      <c r="L114" s="1"/>
      <c r="M114" s="1"/>
      <c r="N114" s="1"/>
      <c r="O114" s="1"/>
      <c r="P114" s="1"/>
      <c r="Q114" s="1"/>
      <c r="R114" s="1"/>
      <c r="S114" s="1"/>
      <c r="T114" s="1"/>
      <c r="U114" s="1"/>
      <c r="V114" s="1"/>
      <c r="W114" s="1"/>
      <c r="X114" s="1"/>
      <c r="Y114" s="1"/>
      <c r="Z114" s="1"/>
      <c r="AA114" s="1"/>
      <c r="AB114" s="1"/>
    </row>
    <row r="115" spans="1:28" ht="18">
      <c r="A115" s="12" t="s">
        <v>8</v>
      </c>
      <c r="B115" s="8" t="s">
        <v>340</v>
      </c>
      <c r="C115" s="12" t="s">
        <v>17</v>
      </c>
      <c r="D115" s="8" t="s">
        <v>18</v>
      </c>
      <c r="E115" s="12" t="s">
        <v>19</v>
      </c>
      <c r="F115" s="12" t="s">
        <v>353</v>
      </c>
      <c r="G115" s="4" t="s">
        <v>354</v>
      </c>
      <c r="H115" s="1"/>
      <c r="I115" s="1"/>
      <c r="J115" s="1"/>
      <c r="K115" s="1"/>
      <c r="L115" s="1"/>
      <c r="M115" s="1"/>
      <c r="N115" s="1"/>
      <c r="O115" s="1"/>
      <c r="P115" s="1"/>
      <c r="Q115" s="1"/>
      <c r="R115" s="1"/>
      <c r="S115" s="1"/>
      <c r="T115" s="1"/>
      <c r="U115" s="1"/>
      <c r="V115" s="1"/>
      <c r="W115" s="1"/>
      <c r="X115" s="1"/>
      <c r="Y115" s="1"/>
      <c r="Z115" s="1"/>
      <c r="AA115" s="1"/>
      <c r="AB115" s="1"/>
    </row>
    <row r="116" spans="1:28" ht="18">
      <c r="A116" s="1" t="s">
        <v>355</v>
      </c>
      <c r="B116" s="8" t="s">
        <v>356</v>
      </c>
      <c r="C116" s="12" t="s">
        <v>9</v>
      </c>
      <c r="D116" s="8" t="s">
        <v>357</v>
      </c>
      <c r="E116" s="12" t="s">
        <v>358</v>
      </c>
      <c r="F116" s="12" t="s">
        <v>359</v>
      </c>
      <c r="G116" s="8" t="s">
        <v>360</v>
      </c>
      <c r="H116" s="1"/>
      <c r="I116" s="1"/>
      <c r="J116" s="1"/>
      <c r="K116" s="1"/>
      <c r="L116" s="1"/>
      <c r="M116" s="1"/>
      <c r="N116" s="1"/>
      <c r="O116" s="1"/>
      <c r="P116" s="1"/>
      <c r="Q116" s="1"/>
      <c r="R116" s="1"/>
      <c r="S116" s="1"/>
      <c r="T116" s="1"/>
      <c r="U116" s="1"/>
      <c r="V116" s="1"/>
      <c r="W116" s="1"/>
      <c r="X116" s="1"/>
      <c r="Y116" s="1"/>
      <c r="Z116" s="1"/>
      <c r="AA116" s="1"/>
      <c r="AB116" s="1"/>
    </row>
    <row r="117" spans="1:28" ht="18">
      <c r="A117" s="12" t="s">
        <v>8</v>
      </c>
      <c r="B117" s="8" t="s">
        <v>361</v>
      </c>
      <c r="C117" s="12" t="s">
        <v>9</v>
      </c>
      <c r="D117" s="8" t="s">
        <v>362</v>
      </c>
      <c r="E117" s="12" t="s">
        <v>363</v>
      </c>
      <c r="F117" s="12" t="s">
        <v>364</v>
      </c>
      <c r="G117" s="7" t="s">
        <v>360</v>
      </c>
      <c r="H117" s="1"/>
      <c r="I117" s="1"/>
      <c r="J117" s="1"/>
      <c r="K117" s="1"/>
      <c r="L117" s="1"/>
      <c r="M117" s="1"/>
      <c r="N117" s="1"/>
      <c r="O117" s="1"/>
      <c r="P117" s="1"/>
      <c r="Q117" s="1"/>
      <c r="R117" s="1"/>
      <c r="S117" s="1"/>
      <c r="T117" s="1"/>
      <c r="U117" s="1"/>
      <c r="V117" s="1"/>
      <c r="W117" s="1"/>
      <c r="X117" s="1"/>
      <c r="Y117" s="1"/>
      <c r="Z117" s="1"/>
      <c r="AA117" s="1"/>
      <c r="AB117" s="1"/>
    </row>
    <row r="118" spans="1:28" ht="36">
      <c r="A118" s="12" t="s">
        <v>8</v>
      </c>
      <c r="B118" s="8" t="s">
        <v>365</v>
      </c>
      <c r="C118" s="12" t="s">
        <v>158</v>
      </c>
      <c r="D118" s="8" t="s">
        <v>366</v>
      </c>
      <c r="E118" s="12" t="s">
        <v>367</v>
      </c>
      <c r="F118" s="12" t="s">
        <v>368</v>
      </c>
      <c r="G118" s="8" t="s">
        <v>369</v>
      </c>
      <c r="H118" s="1"/>
      <c r="I118" s="1"/>
      <c r="J118" s="1"/>
      <c r="K118" s="1"/>
      <c r="L118" s="1"/>
      <c r="M118" s="1"/>
      <c r="N118" s="1"/>
      <c r="O118" s="1"/>
      <c r="P118" s="1"/>
      <c r="Q118" s="1"/>
      <c r="R118" s="1"/>
      <c r="S118" s="1"/>
      <c r="T118" s="1"/>
      <c r="U118" s="1"/>
      <c r="V118" s="1"/>
      <c r="W118" s="1"/>
      <c r="X118" s="1"/>
      <c r="Y118" s="1"/>
      <c r="Z118" s="1"/>
      <c r="AA118" s="1"/>
      <c r="AB118" s="1"/>
    </row>
    <row r="119" spans="1:28" ht="18">
      <c r="A119" s="12" t="s">
        <v>8</v>
      </c>
      <c r="B119" s="41" t="s">
        <v>255</v>
      </c>
      <c r="C119" s="12" t="s">
        <v>17</v>
      </c>
      <c r="D119" s="8" t="s">
        <v>370</v>
      </c>
      <c r="E119" s="12" t="s">
        <v>371</v>
      </c>
      <c r="F119" s="12" t="s">
        <v>372</v>
      </c>
      <c r="G119" s="8" t="s">
        <v>373</v>
      </c>
      <c r="H119" s="1"/>
      <c r="I119" s="1"/>
      <c r="J119" s="1"/>
      <c r="K119" s="1"/>
      <c r="L119" s="1"/>
      <c r="M119" s="1"/>
      <c r="N119" s="1"/>
      <c r="O119" s="1"/>
      <c r="P119" s="1"/>
      <c r="Q119" s="1"/>
      <c r="R119" s="1"/>
      <c r="S119" s="1"/>
      <c r="T119" s="1"/>
      <c r="U119" s="1"/>
      <c r="V119" s="1"/>
      <c r="W119" s="1"/>
      <c r="X119" s="1"/>
      <c r="Y119" s="1"/>
      <c r="Z119" s="1"/>
      <c r="AA119" s="1"/>
      <c r="AB119" s="1"/>
    </row>
    <row r="120" spans="1:28" ht="54">
      <c r="A120" s="12" t="s">
        <v>8</v>
      </c>
      <c r="B120" s="41" t="s">
        <v>255</v>
      </c>
      <c r="C120" s="12" t="s">
        <v>9</v>
      </c>
      <c r="D120" s="8" t="s">
        <v>374</v>
      </c>
      <c r="E120" s="12" t="s">
        <v>375</v>
      </c>
      <c r="F120" s="12" t="s">
        <v>376</v>
      </c>
      <c r="G120" s="8" t="s">
        <v>377</v>
      </c>
      <c r="H120" s="1"/>
      <c r="I120" s="1"/>
      <c r="J120" s="1"/>
      <c r="K120" s="1"/>
      <c r="L120" s="1"/>
      <c r="M120" s="1"/>
      <c r="N120" s="1"/>
      <c r="O120" s="1"/>
      <c r="P120" s="1"/>
      <c r="Q120" s="1"/>
      <c r="R120" s="1"/>
      <c r="S120" s="1"/>
      <c r="T120" s="1"/>
      <c r="U120" s="1"/>
      <c r="V120" s="1"/>
      <c r="W120" s="1"/>
      <c r="X120" s="1"/>
      <c r="Y120" s="1"/>
      <c r="Z120" s="1"/>
      <c r="AA120" s="1"/>
      <c r="AB120" s="1"/>
    </row>
    <row r="121" spans="1:28" ht="36">
      <c r="A121" s="1" t="s">
        <v>355</v>
      </c>
      <c r="B121" s="8" t="s">
        <v>356</v>
      </c>
      <c r="C121" s="12" t="s">
        <v>17</v>
      </c>
      <c r="D121" s="8" t="s">
        <v>202</v>
      </c>
      <c r="E121" s="1" t="s">
        <v>203</v>
      </c>
      <c r="F121" s="13" t="s">
        <v>378</v>
      </c>
      <c r="G121" s="8" t="s">
        <v>379</v>
      </c>
      <c r="H121" s="1"/>
      <c r="I121" s="1"/>
      <c r="J121" s="1"/>
      <c r="K121" s="1"/>
      <c r="L121" s="1"/>
      <c r="M121" s="1"/>
      <c r="N121" s="1"/>
      <c r="O121" s="1"/>
      <c r="P121" s="1"/>
      <c r="Q121" s="1"/>
      <c r="R121" s="1"/>
      <c r="S121" s="1"/>
      <c r="T121" s="1"/>
      <c r="U121" s="1"/>
      <c r="V121" s="1"/>
      <c r="W121" s="1"/>
      <c r="X121" s="1"/>
      <c r="Y121" s="1"/>
      <c r="Z121" s="1"/>
      <c r="AA121" s="1"/>
      <c r="AB121" s="1"/>
    </row>
    <row r="122" spans="1:28" ht="36">
      <c r="A122" s="12" t="s">
        <v>8</v>
      </c>
      <c r="B122" s="8" t="s">
        <v>380</v>
      </c>
      <c r="C122" s="12" t="s">
        <v>381</v>
      </c>
      <c r="D122" s="8" t="s">
        <v>382</v>
      </c>
      <c r="E122" s="12" t="s">
        <v>383</v>
      </c>
      <c r="F122" s="12" t="s">
        <v>384</v>
      </c>
      <c r="G122" s="8" t="s">
        <v>385</v>
      </c>
      <c r="H122" s="1"/>
      <c r="I122" s="1"/>
      <c r="J122" s="1"/>
      <c r="K122" s="1"/>
      <c r="L122" s="1"/>
      <c r="M122" s="1"/>
      <c r="N122" s="1"/>
      <c r="O122" s="1"/>
      <c r="P122" s="1"/>
      <c r="Q122" s="1"/>
      <c r="R122" s="1"/>
      <c r="S122" s="1"/>
      <c r="T122" s="1"/>
      <c r="U122" s="1"/>
      <c r="V122" s="1"/>
      <c r="W122" s="1"/>
      <c r="X122" s="1"/>
      <c r="Y122" s="1"/>
      <c r="Z122" s="1"/>
      <c r="AA122" s="1"/>
      <c r="AB122" s="1"/>
    </row>
    <row r="123" spans="1:28" ht="72">
      <c r="A123" s="12" t="s">
        <v>8</v>
      </c>
      <c r="B123" s="42" t="s">
        <v>255</v>
      </c>
      <c r="C123" s="12" t="s">
        <v>14</v>
      </c>
      <c r="D123" s="45" t="s">
        <v>386</v>
      </c>
      <c r="E123" s="46" t="s">
        <v>387</v>
      </c>
      <c r="F123" s="47" t="s">
        <v>388</v>
      </c>
      <c r="G123" s="8" t="s">
        <v>389</v>
      </c>
      <c r="H123" s="1"/>
      <c r="I123" s="1"/>
      <c r="J123" s="1"/>
      <c r="K123" s="1"/>
      <c r="L123" s="1"/>
      <c r="M123" s="1"/>
      <c r="N123" s="1"/>
      <c r="O123" s="1"/>
      <c r="P123" s="1"/>
      <c r="Q123" s="1"/>
      <c r="R123" s="1"/>
      <c r="S123" s="1"/>
      <c r="T123" s="1"/>
      <c r="U123" s="1"/>
      <c r="V123" s="1"/>
      <c r="W123" s="1"/>
      <c r="X123" s="1"/>
      <c r="Y123" s="1"/>
      <c r="Z123" s="1"/>
      <c r="AA123" s="1"/>
      <c r="AB123" s="1"/>
    </row>
    <row r="124" spans="1:28" ht="18">
      <c r="A124" s="12" t="s">
        <v>8</v>
      </c>
      <c r="B124" s="8" t="s">
        <v>390</v>
      </c>
      <c r="C124" s="47" t="s">
        <v>9</v>
      </c>
      <c r="D124" s="45" t="s">
        <v>391</v>
      </c>
      <c r="E124" s="46" t="s">
        <v>392</v>
      </c>
      <c r="F124" s="48" t="s">
        <v>393</v>
      </c>
      <c r="G124" s="49" t="s">
        <v>394</v>
      </c>
      <c r="H124" s="1"/>
      <c r="I124" s="1"/>
      <c r="J124" s="1"/>
      <c r="K124" s="1"/>
      <c r="L124" s="1"/>
      <c r="M124" s="1"/>
      <c r="N124" s="1"/>
      <c r="O124" s="1"/>
      <c r="P124" s="1"/>
      <c r="Q124" s="1"/>
      <c r="R124" s="1"/>
      <c r="S124" s="1"/>
      <c r="T124" s="1"/>
      <c r="U124" s="1"/>
      <c r="V124" s="1"/>
      <c r="W124" s="1"/>
      <c r="X124" s="1"/>
      <c r="Y124" s="1"/>
      <c r="Z124" s="1"/>
      <c r="AA124" s="1"/>
      <c r="AB124" s="1"/>
    </row>
    <row r="125" spans="1:28" ht="18">
      <c r="A125" s="47" t="s">
        <v>8</v>
      </c>
      <c r="B125" s="42" t="s">
        <v>255</v>
      </c>
      <c r="C125" s="21" t="s">
        <v>14</v>
      </c>
      <c r="D125" s="45" t="s">
        <v>395</v>
      </c>
      <c r="E125" s="50" t="s">
        <v>396</v>
      </c>
      <c r="F125" s="47" t="s">
        <v>397</v>
      </c>
      <c r="G125" s="42" t="s">
        <v>398</v>
      </c>
      <c r="H125" s="1"/>
      <c r="I125" s="1"/>
      <c r="J125" s="1"/>
      <c r="K125" s="1"/>
      <c r="L125" s="1"/>
      <c r="M125" s="1"/>
      <c r="N125" s="1"/>
      <c r="O125" s="1"/>
      <c r="P125" s="1"/>
      <c r="Q125" s="1"/>
      <c r="R125" s="1"/>
      <c r="S125" s="1"/>
      <c r="T125" s="1"/>
      <c r="U125" s="1"/>
      <c r="V125" s="1"/>
      <c r="W125" s="1"/>
      <c r="X125" s="1"/>
      <c r="Y125" s="1"/>
      <c r="Z125" s="1"/>
      <c r="AA125" s="1"/>
      <c r="AB125" s="1"/>
    </row>
    <row r="126" spans="1:28" ht="36">
      <c r="A126" s="47" t="s">
        <v>8</v>
      </c>
      <c r="B126" s="8" t="s">
        <v>399</v>
      </c>
      <c r="C126" s="14" t="s">
        <v>9</v>
      </c>
      <c r="D126" s="51" t="s">
        <v>400</v>
      </c>
      <c r="E126" s="52" t="s">
        <v>401</v>
      </c>
      <c r="F126" s="15" t="s">
        <v>402</v>
      </c>
      <c r="G126" s="8" t="s">
        <v>403</v>
      </c>
      <c r="H126" s="1"/>
      <c r="I126" s="1"/>
      <c r="J126" s="1"/>
      <c r="K126" s="1"/>
      <c r="L126" s="1"/>
      <c r="M126" s="1"/>
      <c r="N126" s="1"/>
      <c r="O126" s="1"/>
      <c r="P126" s="1"/>
      <c r="Q126" s="1"/>
      <c r="R126" s="1"/>
      <c r="S126" s="1"/>
      <c r="T126" s="1"/>
      <c r="U126" s="1"/>
      <c r="V126" s="1"/>
      <c r="W126" s="1"/>
      <c r="X126" s="1"/>
      <c r="Y126" s="1"/>
      <c r="Z126" s="1"/>
      <c r="AA126" s="1"/>
      <c r="AB126" s="1"/>
    </row>
    <row r="127" spans="1:28" ht="36">
      <c r="A127" s="47" t="s">
        <v>8</v>
      </c>
      <c r="B127" s="8" t="s">
        <v>340</v>
      </c>
      <c r="C127" s="12" t="s">
        <v>227</v>
      </c>
      <c r="D127" s="51" t="s">
        <v>404</v>
      </c>
      <c r="E127" s="53" t="s">
        <v>405</v>
      </c>
      <c r="F127" s="12" t="s">
        <v>406</v>
      </c>
      <c r="G127" s="54" t="s">
        <v>407</v>
      </c>
      <c r="H127" s="1"/>
      <c r="I127" s="1"/>
      <c r="J127" s="1"/>
      <c r="K127" s="1"/>
      <c r="L127" s="1"/>
      <c r="M127" s="1"/>
      <c r="N127" s="1"/>
      <c r="O127" s="1"/>
      <c r="P127" s="1"/>
      <c r="Q127" s="1"/>
      <c r="R127" s="1"/>
      <c r="S127" s="1"/>
      <c r="T127" s="1"/>
      <c r="U127" s="1"/>
      <c r="V127" s="1"/>
      <c r="W127" s="1"/>
      <c r="X127" s="1"/>
      <c r="Y127" s="1"/>
      <c r="Z127" s="1"/>
      <c r="AA127" s="1"/>
      <c r="AB127" s="1"/>
    </row>
    <row r="128" spans="1:28" ht="18">
      <c r="A128" s="47" t="s">
        <v>8</v>
      </c>
      <c r="B128" s="8" t="s">
        <v>255</v>
      </c>
      <c r="C128" s="12" t="s">
        <v>9</v>
      </c>
      <c r="D128" s="45" t="s">
        <v>408</v>
      </c>
      <c r="E128" s="12" t="s">
        <v>409</v>
      </c>
      <c r="F128" s="12" t="s">
        <v>410</v>
      </c>
      <c r="G128" s="8" t="s">
        <v>411</v>
      </c>
      <c r="H128" s="1"/>
      <c r="I128" s="1"/>
      <c r="J128" s="1"/>
      <c r="K128" s="1"/>
      <c r="L128" s="1"/>
      <c r="M128" s="1"/>
      <c r="N128" s="1"/>
      <c r="O128" s="1"/>
      <c r="P128" s="1"/>
      <c r="Q128" s="1"/>
      <c r="R128" s="1"/>
      <c r="S128" s="1"/>
      <c r="T128" s="1"/>
      <c r="U128" s="1"/>
      <c r="V128" s="1"/>
      <c r="W128" s="1"/>
      <c r="X128" s="1"/>
      <c r="Y128" s="1"/>
      <c r="Z128" s="1"/>
      <c r="AA128" s="1"/>
      <c r="AB128" s="1"/>
    </row>
    <row r="129" spans="1:28" ht="18">
      <c r="A129" s="47" t="s">
        <v>8</v>
      </c>
      <c r="B129" s="8" t="s">
        <v>255</v>
      </c>
      <c r="C129" s="12" t="s">
        <v>9</v>
      </c>
      <c r="D129" s="45" t="s">
        <v>412</v>
      </c>
      <c r="E129" s="16" t="s">
        <v>413</v>
      </c>
      <c r="F129" s="55" t="s">
        <v>414</v>
      </c>
      <c r="G129" s="42" t="s">
        <v>415</v>
      </c>
      <c r="H129" s="1"/>
      <c r="I129" s="1"/>
      <c r="J129" s="1"/>
      <c r="K129" s="1"/>
      <c r="L129" s="1"/>
      <c r="M129" s="1"/>
      <c r="N129" s="1"/>
      <c r="O129" s="1"/>
      <c r="P129" s="1"/>
      <c r="Q129" s="1"/>
      <c r="R129" s="1"/>
      <c r="S129" s="1"/>
      <c r="T129" s="1"/>
      <c r="U129" s="1"/>
      <c r="V129" s="1"/>
      <c r="W129" s="1"/>
      <c r="X129" s="1"/>
      <c r="Y129" s="1"/>
      <c r="Z129" s="1"/>
      <c r="AA129" s="1"/>
      <c r="AB129" s="1"/>
    </row>
    <row r="130" spans="1:28" ht="18">
      <c r="A130" s="47" t="s">
        <v>8</v>
      </c>
      <c r="B130" s="8" t="s">
        <v>340</v>
      </c>
      <c r="C130" s="12" t="s">
        <v>14</v>
      </c>
      <c r="D130" s="45" t="s">
        <v>416</v>
      </c>
      <c r="E130" s="56" t="s">
        <v>417</v>
      </c>
      <c r="F130" s="57" t="s">
        <v>96</v>
      </c>
      <c r="G130" s="42" t="s">
        <v>418</v>
      </c>
      <c r="H130" s="1"/>
      <c r="I130" s="1"/>
      <c r="J130" s="1"/>
      <c r="K130" s="1"/>
      <c r="L130" s="1"/>
      <c r="M130" s="1"/>
      <c r="N130" s="1"/>
      <c r="O130" s="1"/>
      <c r="P130" s="1"/>
      <c r="Q130" s="1"/>
      <c r="R130" s="1"/>
      <c r="S130" s="1"/>
      <c r="T130" s="1"/>
      <c r="U130" s="1"/>
      <c r="V130" s="1"/>
      <c r="W130" s="1"/>
      <c r="X130" s="1"/>
      <c r="Y130" s="1"/>
      <c r="Z130" s="1"/>
      <c r="AA130" s="1"/>
      <c r="AB130" s="1"/>
    </row>
    <row r="131" spans="1:28" ht="18">
      <c r="A131" s="47" t="s">
        <v>8</v>
      </c>
      <c r="B131" s="8" t="s">
        <v>340</v>
      </c>
      <c r="C131" s="12" t="s">
        <v>419</v>
      </c>
      <c r="D131" s="58" t="s">
        <v>420</v>
      </c>
      <c r="E131" s="59" t="s">
        <v>421</v>
      </c>
      <c r="F131" s="17" t="s">
        <v>422</v>
      </c>
      <c r="G131" s="8" t="s">
        <v>423</v>
      </c>
      <c r="H131" s="1"/>
      <c r="I131" s="1"/>
      <c r="J131" s="1"/>
      <c r="K131" s="1"/>
      <c r="L131" s="1"/>
      <c r="M131" s="1"/>
      <c r="N131" s="1"/>
      <c r="O131" s="1"/>
      <c r="P131" s="1"/>
      <c r="Q131" s="1"/>
      <c r="R131" s="1"/>
      <c r="S131" s="1"/>
      <c r="T131" s="1"/>
      <c r="U131" s="1"/>
      <c r="V131" s="1"/>
      <c r="W131" s="1"/>
      <c r="X131" s="1"/>
      <c r="Y131" s="1"/>
      <c r="Z131" s="1"/>
      <c r="AA131" s="1"/>
      <c r="AB131" s="1"/>
    </row>
    <row r="132" spans="1:28" ht="18">
      <c r="A132" s="1" t="s">
        <v>355</v>
      </c>
      <c r="B132" s="8" t="s">
        <v>424</v>
      </c>
      <c r="C132" s="12" t="s">
        <v>9</v>
      </c>
      <c r="D132" s="45" t="s">
        <v>425</v>
      </c>
      <c r="E132" s="60" t="s">
        <v>426</v>
      </c>
      <c r="F132" s="18" t="s">
        <v>427</v>
      </c>
      <c r="G132" s="61" t="s">
        <v>428</v>
      </c>
      <c r="H132" s="1"/>
      <c r="I132" s="1"/>
      <c r="J132" s="1"/>
      <c r="K132" s="1"/>
      <c r="L132" s="1"/>
      <c r="M132" s="1"/>
      <c r="N132" s="1"/>
      <c r="O132" s="1"/>
      <c r="P132" s="1"/>
      <c r="Q132" s="1"/>
      <c r="R132" s="1"/>
      <c r="S132" s="1"/>
      <c r="T132" s="1"/>
      <c r="U132" s="1"/>
      <c r="V132" s="1"/>
      <c r="W132" s="1"/>
      <c r="X132" s="1"/>
      <c r="Y132" s="1"/>
      <c r="Z132" s="1"/>
      <c r="AA132" s="1"/>
      <c r="AB132" s="1"/>
    </row>
    <row r="133" spans="1:28" ht="30.4">
      <c r="A133" s="47" t="s">
        <v>8</v>
      </c>
      <c r="B133" s="42" t="s">
        <v>340</v>
      </c>
      <c r="C133" s="12" t="s">
        <v>14</v>
      </c>
      <c r="D133" s="45" t="s">
        <v>242</v>
      </c>
      <c r="E133" s="59" t="s">
        <v>243</v>
      </c>
      <c r="F133" s="19" t="s">
        <v>244</v>
      </c>
      <c r="G133" s="61" t="s">
        <v>429</v>
      </c>
      <c r="H133" s="1"/>
      <c r="I133" s="1"/>
      <c r="J133" s="1"/>
      <c r="K133" s="1"/>
      <c r="L133" s="1"/>
      <c r="M133" s="1"/>
      <c r="N133" s="1"/>
      <c r="O133" s="1"/>
      <c r="P133" s="1"/>
      <c r="Q133" s="1"/>
      <c r="R133" s="1"/>
      <c r="S133" s="1"/>
      <c r="T133" s="1"/>
      <c r="U133" s="1"/>
      <c r="V133" s="1"/>
      <c r="W133" s="1"/>
      <c r="X133" s="1"/>
      <c r="Y133" s="1"/>
      <c r="Z133" s="1"/>
      <c r="AA133" s="1"/>
      <c r="AB133" s="1"/>
    </row>
    <row r="134" spans="1:28" ht="45.4">
      <c r="A134" s="47" t="s">
        <v>8</v>
      </c>
      <c r="B134" s="42" t="s">
        <v>361</v>
      </c>
      <c r="C134" s="12" t="s">
        <v>14</v>
      </c>
      <c r="D134" s="45" t="s">
        <v>430</v>
      </c>
      <c r="E134" s="59" t="s">
        <v>431</v>
      </c>
      <c r="F134" s="19" t="s">
        <v>432</v>
      </c>
      <c r="G134" s="62" t="s">
        <v>433</v>
      </c>
      <c r="H134" s="1"/>
      <c r="I134" s="1"/>
      <c r="J134" s="1"/>
      <c r="K134" s="1"/>
      <c r="L134" s="1"/>
      <c r="M134" s="1"/>
      <c r="N134" s="1"/>
      <c r="O134" s="1"/>
      <c r="P134" s="1"/>
      <c r="Q134" s="1"/>
      <c r="R134" s="1"/>
      <c r="S134" s="1"/>
      <c r="T134" s="1"/>
      <c r="U134" s="1"/>
      <c r="V134" s="1"/>
      <c r="W134" s="1"/>
      <c r="X134" s="1"/>
      <c r="Y134" s="1"/>
      <c r="Z134" s="1"/>
      <c r="AA134" s="1"/>
      <c r="AB134" s="1"/>
    </row>
    <row r="135" spans="1:28" ht="30.4">
      <c r="A135" s="47" t="s">
        <v>8</v>
      </c>
      <c r="B135" s="42" t="s">
        <v>340</v>
      </c>
      <c r="C135" s="12" t="s">
        <v>9</v>
      </c>
      <c r="D135" s="45" t="s">
        <v>245</v>
      </c>
      <c r="E135" s="59" t="s">
        <v>246</v>
      </c>
      <c r="F135" s="19" t="s">
        <v>434</v>
      </c>
      <c r="G135" s="8" t="s">
        <v>435</v>
      </c>
      <c r="H135" s="1"/>
      <c r="I135" s="1"/>
      <c r="J135" s="1"/>
      <c r="K135" s="1"/>
      <c r="L135" s="1"/>
      <c r="M135" s="1"/>
      <c r="N135" s="1"/>
      <c r="O135" s="1"/>
      <c r="P135" s="1"/>
      <c r="Q135" s="1"/>
      <c r="R135" s="1"/>
      <c r="S135" s="1"/>
      <c r="T135" s="1"/>
      <c r="U135" s="1"/>
      <c r="V135" s="1"/>
      <c r="W135" s="1"/>
      <c r="X135" s="1"/>
      <c r="Y135" s="1"/>
      <c r="Z135" s="1"/>
      <c r="AA135" s="1"/>
      <c r="AB135" s="1"/>
    </row>
    <row r="136" spans="1:28" ht="30.4">
      <c r="A136" s="47" t="s">
        <v>8</v>
      </c>
      <c r="B136" s="42" t="s">
        <v>436</v>
      </c>
      <c r="C136" s="14" t="s">
        <v>14</v>
      </c>
      <c r="D136" s="45" t="s">
        <v>437</v>
      </c>
      <c r="E136" s="59" t="s">
        <v>438</v>
      </c>
      <c r="F136" s="20" t="s">
        <v>439</v>
      </c>
      <c r="G136" s="62" t="s">
        <v>440</v>
      </c>
      <c r="H136" s="1"/>
      <c r="I136" s="1"/>
      <c r="J136" s="1"/>
      <c r="K136" s="1"/>
      <c r="L136" s="1"/>
      <c r="M136" s="1"/>
      <c r="N136" s="1"/>
      <c r="O136" s="1"/>
      <c r="P136" s="1"/>
      <c r="Q136" s="1"/>
      <c r="R136" s="1"/>
      <c r="S136" s="1"/>
      <c r="T136" s="1"/>
      <c r="U136" s="1"/>
      <c r="V136" s="1"/>
      <c r="W136" s="1"/>
      <c r="X136" s="1"/>
      <c r="Y136" s="1"/>
      <c r="Z136" s="1"/>
      <c r="AA136" s="1"/>
      <c r="AB136" s="1"/>
    </row>
    <row r="137" spans="1:28" ht="45.4">
      <c r="A137" s="12" t="s">
        <v>8</v>
      </c>
      <c r="B137" s="63" t="s">
        <v>255</v>
      </c>
      <c r="C137" s="21" t="s">
        <v>441</v>
      </c>
      <c r="D137" s="58" t="s">
        <v>442</v>
      </c>
      <c r="E137" s="59" t="s">
        <v>443</v>
      </c>
      <c r="F137" s="22" t="s">
        <v>444</v>
      </c>
      <c r="G137" s="63" t="s">
        <v>445</v>
      </c>
      <c r="H137" s="1"/>
      <c r="I137" s="1"/>
      <c r="J137" s="1"/>
      <c r="K137" s="1"/>
      <c r="L137" s="1"/>
      <c r="M137" s="1"/>
      <c r="N137" s="1"/>
      <c r="O137" s="1"/>
      <c r="P137" s="1"/>
      <c r="Q137" s="1"/>
      <c r="R137" s="1"/>
      <c r="S137" s="1"/>
      <c r="T137" s="1"/>
      <c r="U137" s="1"/>
      <c r="V137" s="1"/>
      <c r="W137" s="1"/>
      <c r="X137" s="1"/>
      <c r="Y137" s="1"/>
      <c r="Z137" s="1"/>
      <c r="AA137" s="1"/>
      <c r="AB137" s="1"/>
    </row>
    <row r="138" spans="1:28" ht="18">
      <c r="A138" s="12" t="s">
        <v>8</v>
      </c>
      <c r="B138" s="8" t="s">
        <v>446</v>
      </c>
      <c r="C138" s="14" t="s">
        <v>9</v>
      </c>
      <c r="D138" s="58" t="s">
        <v>447</v>
      </c>
      <c r="E138" s="59" t="s">
        <v>448</v>
      </c>
      <c r="F138" s="23" t="s">
        <v>449</v>
      </c>
      <c r="G138" s="63" t="s">
        <v>450</v>
      </c>
      <c r="H138" s="1"/>
      <c r="I138" s="1"/>
      <c r="J138" s="1"/>
      <c r="K138" s="1"/>
      <c r="L138" s="1"/>
      <c r="M138" s="1"/>
      <c r="N138" s="1"/>
      <c r="O138" s="1"/>
      <c r="P138" s="1"/>
      <c r="Q138" s="1"/>
      <c r="R138" s="1"/>
      <c r="S138" s="1"/>
      <c r="T138" s="1"/>
      <c r="U138" s="1"/>
      <c r="V138" s="1"/>
      <c r="W138" s="1"/>
      <c r="X138" s="1"/>
      <c r="Y138" s="1"/>
      <c r="Z138" s="1"/>
      <c r="AA138" s="1"/>
      <c r="AB138" s="1"/>
    </row>
    <row r="139" spans="1:28" ht="33.75">
      <c r="A139" s="47" t="s">
        <v>8</v>
      </c>
      <c r="B139" s="42" t="s">
        <v>446</v>
      </c>
      <c r="C139" s="12" t="s">
        <v>14</v>
      </c>
      <c r="D139" s="45" t="s">
        <v>451</v>
      </c>
      <c r="E139" s="59" t="s">
        <v>452</v>
      </c>
      <c r="F139" s="22" t="s">
        <v>453</v>
      </c>
      <c r="G139" s="8" t="s">
        <v>454</v>
      </c>
      <c r="H139" s="1"/>
      <c r="I139" s="1"/>
      <c r="J139" s="1"/>
      <c r="K139" s="1"/>
      <c r="L139" s="1"/>
      <c r="M139" s="1"/>
      <c r="N139" s="1"/>
      <c r="O139" s="1"/>
      <c r="P139" s="1"/>
      <c r="Q139" s="1"/>
      <c r="R139" s="1"/>
      <c r="S139" s="1"/>
      <c r="T139" s="1"/>
      <c r="U139" s="1"/>
      <c r="V139" s="1"/>
      <c r="W139" s="1"/>
      <c r="X139" s="1"/>
      <c r="Y139" s="1"/>
      <c r="Z139" s="1"/>
      <c r="AA139" s="1"/>
      <c r="AB139" s="1"/>
    </row>
    <row r="140" spans="1:28" ht="18">
      <c r="A140" s="47" t="s">
        <v>8</v>
      </c>
      <c r="B140" s="8" t="s">
        <v>255</v>
      </c>
      <c r="C140" s="12" t="s">
        <v>455</v>
      </c>
      <c r="D140" s="45" t="s">
        <v>456</v>
      </c>
      <c r="E140" s="59" t="s">
        <v>457</v>
      </c>
      <c r="F140" s="22" t="s">
        <v>458</v>
      </c>
      <c r="G140" s="8" t="s">
        <v>459</v>
      </c>
      <c r="H140" s="1"/>
      <c r="I140" s="1"/>
      <c r="J140" s="1"/>
      <c r="K140" s="1"/>
      <c r="L140" s="1"/>
      <c r="M140" s="1"/>
      <c r="N140" s="1"/>
      <c r="O140" s="1"/>
      <c r="P140" s="1"/>
      <c r="Q140" s="1"/>
      <c r="R140" s="1"/>
      <c r="S140" s="1"/>
      <c r="T140" s="1"/>
      <c r="U140" s="1"/>
      <c r="V140" s="1"/>
      <c r="W140" s="1"/>
      <c r="X140" s="1"/>
      <c r="Y140" s="1"/>
      <c r="Z140" s="1"/>
      <c r="AA140" s="1"/>
      <c r="AB140" s="1"/>
    </row>
    <row r="141" spans="1:28" ht="18">
      <c r="A141" s="47" t="s">
        <v>8</v>
      </c>
      <c r="B141" s="42" t="s">
        <v>255</v>
      </c>
      <c r="C141" s="35" t="s">
        <v>9</v>
      </c>
      <c r="D141" s="45" t="s">
        <v>460</v>
      </c>
      <c r="E141" s="59" t="s">
        <v>461</v>
      </c>
      <c r="F141" s="22" t="s">
        <v>462</v>
      </c>
      <c r="G141" s="8" t="s">
        <v>463</v>
      </c>
      <c r="H141" s="1"/>
      <c r="I141" s="1"/>
      <c r="J141" s="1"/>
      <c r="K141" s="1"/>
      <c r="L141" s="1"/>
      <c r="M141" s="1"/>
      <c r="N141" s="1"/>
      <c r="O141" s="1"/>
      <c r="P141" s="1"/>
      <c r="Q141" s="1"/>
      <c r="R141" s="1"/>
      <c r="S141" s="1"/>
      <c r="T141" s="1"/>
      <c r="U141" s="1"/>
      <c r="V141" s="1"/>
      <c r="W141" s="1"/>
      <c r="X141" s="1"/>
      <c r="Y141" s="1"/>
      <c r="Z141" s="1"/>
      <c r="AA141" s="1"/>
      <c r="AB141" s="1"/>
    </row>
    <row r="142" spans="1:28" ht="30.4">
      <c r="A142" s="47" t="s">
        <v>8</v>
      </c>
      <c r="B142" s="8" t="s">
        <v>340</v>
      </c>
      <c r="C142" s="12" t="s">
        <v>14</v>
      </c>
      <c r="D142" s="45" t="s">
        <v>464</v>
      </c>
      <c r="E142" s="59" t="s">
        <v>465</v>
      </c>
      <c r="F142" s="20" t="s">
        <v>466</v>
      </c>
      <c r="G142" s="61" t="s">
        <v>467</v>
      </c>
      <c r="H142" s="1"/>
      <c r="I142" s="1"/>
      <c r="J142" s="1"/>
      <c r="K142" s="1"/>
      <c r="L142" s="1"/>
      <c r="M142" s="1"/>
      <c r="N142" s="1"/>
      <c r="O142" s="1"/>
      <c r="P142" s="1"/>
      <c r="Q142" s="1"/>
      <c r="R142" s="1"/>
      <c r="S142" s="1"/>
      <c r="T142" s="1"/>
      <c r="U142" s="1"/>
      <c r="V142" s="1"/>
      <c r="W142" s="1"/>
      <c r="X142" s="1"/>
      <c r="Y142" s="1"/>
      <c r="Z142" s="1"/>
      <c r="AA142" s="1"/>
      <c r="AB142" s="1"/>
    </row>
    <row r="143" spans="1:28" ht="36">
      <c r="A143" s="64" t="s">
        <v>8</v>
      </c>
      <c r="B143" s="8" t="s">
        <v>468</v>
      </c>
      <c r="C143" s="12" t="s">
        <v>14</v>
      </c>
      <c r="D143" s="8" t="s">
        <v>469</v>
      </c>
      <c r="E143" s="12" t="s">
        <v>470</v>
      </c>
      <c r="F143" s="13" t="s">
        <v>471</v>
      </c>
      <c r="G143" s="8" t="s">
        <v>472</v>
      </c>
      <c r="H143" s="1"/>
      <c r="I143" s="1"/>
      <c r="J143" s="1"/>
      <c r="K143" s="1"/>
      <c r="L143" s="1"/>
      <c r="M143" s="1"/>
      <c r="N143" s="1"/>
      <c r="O143" s="1"/>
      <c r="P143" s="1"/>
      <c r="Q143" s="1"/>
      <c r="R143" s="1"/>
      <c r="S143" s="1"/>
      <c r="T143" s="1"/>
      <c r="U143" s="1"/>
      <c r="V143" s="1"/>
      <c r="W143" s="1"/>
      <c r="X143" s="1"/>
      <c r="Y143" s="1"/>
      <c r="Z143" s="1"/>
      <c r="AA143" s="1"/>
      <c r="AB143" s="1"/>
    </row>
    <row r="144" spans="1:28" ht="36">
      <c r="A144" s="64" t="s">
        <v>8</v>
      </c>
      <c r="B144" s="42" t="s">
        <v>436</v>
      </c>
      <c r="C144" s="12" t="s">
        <v>9</v>
      </c>
      <c r="D144" s="8" t="s">
        <v>473</v>
      </c>
      <c r="E144" s="12" t="s">
        <v>474</v>
      </c>
      <c r="F144" s="13" t="s">
        <v>475</v>
      </c>
      <c r="G144" s="8" t="s">
        <v>476</v>
      </c>
      <c r="H144" s="1"/>
      <c r="I144" s="1"/>
      <c r="J144" s="1"/>
      <c r="K144" s="1"/>
      <c r="L144" s="1"/>
      <c r="M144" s="1"/>
      <c r="N144" s="1"/>
      <c r="O144" s="1"/>
      <c r="P144" s="1"/>
      <c r="Q144" s="1"/>
      <c r="R144" s="1"/>
      <c r="S144" s="1"/>
      <c r="T144" s="1"/>
      <c r="U144" s="1"/>
      <c r="V144" s="1"/>
      <c r="W144" s="1"/>
      <c r="X144" s="1"/>
      <c r="Y144" s="1"/>
      <c r="Z144" s="1"/>
      <c r="AA144" s="1"/>
      <c r="AB144" s="1"/>
    </row>
    <row r="145" spans="1:28" ht="18">
      <c r="A145" s="64" t="s">
        <v>8</v>
      </c>
      <c r="B145" s="42" t="s">
        <v>255</v>
      </c>
      <c r="C145" s="35" t="s">
        <v>9</v>
      </c>
      <c r="D145" s="42" t="s">
        <v>477</v>
      </c>
      <c r="E145" s="35" t="s">
        <v>478</v>
      </c>
      <c r="F145" s="65" t="s">
        <v>479</v>
      </c>
      <c r="G145" s="8" t="s">
        <v>480</v>
      </c>
      <c r="H145" s="1"/>
      <c r="I145" s="1"/>
      <c r="J145" s="1"/>
      <c r="K145" s="1"/>
      <c r="L145" s="1"/>
      <c r="M145" s="1"/>
      <c r="N145" s="1"/>
      <c r="O145" s="1"/>
      <c r="P145" s="1"/>
      <c r="Q145" s="1"/>
      <c r="R145" s="1"/>
      <c r="S145" s="1"/>
      <c r="T145" s="1"/>
      <c r="U145" s="1"/>
      <c r="V145" s="1"/>
      <c r="W145" s="1"/>
      <c r="X145" s="1"/>
      <c r="Y145" s="1"/>
      <c r="Z145" s="1"/>
      <c r="AA145" s="1"/>
      <c r="AB145" s="1"/>
    </row>
    <row r="146" spans="1:28" ht="18">
      <c r="A146" s="47" t="s">
        <v>13</v>
      </c>
      <c r="B146" s="8" t="s">
        <v>481</v>
      </c>
      <c r="C146" s="12" t="s">
        <v>9</v>
      </c>
      <c r="D146" s="8" t="s">
        <v>482</v>
      </c>
      <c r="E146" s="12" t="s">
        <v>483</v>
      </c>
      <c r="F146" s="13" t="s">
        <v>484</v>
      </c>
      <c r="G146" s="61" t="s">
        <v>485</v>
      </c>
      <c r="H146" s="1"/>
      <c r="I146" s="1"/>
      <c r="J146" s="1"/>
      <c r="K146" s="1"/>
      <c r="L146" s="1"/>
      <c r="M146" s="1"/>
      <c r="N146" s="1"/>
      <c r="O146" s="1"/>
      <c r="P146" s="1"/>
      <c r="Q146" s="1"/>
      <c r="R146" s="1"/>
      <c r="S146" s="1"/>
      <c r="T146" s="1"/>
      <c r="U146" s="1"/>
      <c r="V146" s="1"/>
      <c r="W146" s="1"/>
      <c r="X146" s="1"/>
      <c r="Y146" s="1"/>
      <c r="Z146" s="1"/>
      <c r="AA146" s="1"/>
      <c r="AB146" s="1"/>
    </row>
    <row r="147" spans="1:28" ht="18">
      <c r="A147" s="48" t="s">
        <v>8</v>
      </c>
      <c r="B147" s="49" t="s">
        <v>255</v>
      </c>
      <c r="C147" s="24" t="s">
        <v>9</v>
      </c>
      <c r="D147" s="66" t="s">
        <v>486</v>
      </c>
      <c r="E147" s="25" t="s">
        <v>487</v>
      </c>
      <c r="F147" s="26" t="s">
        <v>488</v>
      </c>
      <c r="G147" s="62" t="s">
        <v>489</v>
      </c>
      <c r="H147" s="1"/>
      <c r="I147" s="1"/>
      <c r="J147" s="1"/>
      <c r="K147" s="1"/>
      <c r="L147" s="1"/>
      <c r="M147" s="1"/>
      <c r="N147" s="1"/>
      <c r="O147" s="1"/>
      <c r="P147" s="1"/>
      <c r="Q147" s="1"/>
      <c r="R147" s="1"/>
      <c r="S147" s="1"/>
      <c r="T147" s="1"/>
      <c r="U147" s="1"/>
      <c r="V147" s="1"/>
      <c r="W147" s="1"/>
      <c r="X147" s="1"/>
      <c r="Y147" s="1"/>
      <c r="Z147" s="1"/>
      <c r="AA147" s="1"/>
      <c r="AB147" s="1"/>
    </row>
    <row r="148" spans="1:28" ht="72">
      <c r="A148" s="12" t="s">
        <v>8</v>
      </c>
      <c r="B148" s="8" t="s">
        <v>490</v>
      </c>
      <c r="C148" s="12" t="s">
        <v>9</v>
      </c>
      <c r="D148" s="8" t="s">
        <v>491</v>
      </c>
      <c r="E148" s="67" t="s">
        <v>492</v>
      </c>
      <c r="F148" s="13" t="s">
        <v>493</v>
      </c>
      <c r="G148" s="8" t="s">
        <v>494</v>
      </c>
      <c r="H148" s="1"/>
      <c r="I148" s="1"/>
      <c r="J148" s="1"/>
      <c r="K148" s="1"/>
      <c r="L148" s="1"/>
      <c r="M148" s="1"/>
      <c r="N148" s="1"/>
      <c r="O148" s="1"/>
      <c r="P148" s="1"/>
      <c r="Q148" s="1"/>
      <c r="R148" s="1"/>
      <c r="S148" s="1"/>
      <c r="T148" s="1"/>
      <c r="U148" s="1"/>
      <c r="V148" s="1"/>
      <c r="W148" s="1"/>
      <c r="X148" s="1"/>
      <c r="Y148" s="1"/>
      <c r="Z148" s="1"/>
      <c r="AA148" s="1"/>
      <c r="AB148" s="1"/>
    </row>
    <row r="149" spans="1:28" ht="54">
      <c r="A149" s="12" t="s">
        <v>8</v>
      </c>
      <c r="B149" s="8" t="s">
        <v>436</v>
      </c>
      <c r="C149" s="12" t="s">
        <v>9</v>
      </c>
      <c r="D149" s="8" t="s">
        <v>495</v>
      </c>
      <c r="E149" s="67" t="s">
        <v>496</v>
      </c>
      <c r="F149" s="12" t="s">
        <v>497</v>
      </c>
      <c r="G149" s="8" t="s">
        <v>498</v>
      </c>
      <c r="H149" s="1"/>
      <c r="I149" s="1"/>
      <c r="J149" s="1"/>
      <c r="K149" s="1"/>
      <c r="L149" s="1"/>
      <c r="M149" s="1"/>
      <c r="N149" s="1"/>
      <c r="O149" s="1"/>
      <c r="P149" s="1"/>
      <c r="Q149" s="1"/>
      <c r="R149" s="1"/>
      <c r="S149" s="1"/>
      <c r="T149" s="1"/>
      <c r="U149" s="1"/>
      <c r="V149" s="1"/>
      <c r="W149" s="1"/>
      <c r="X149" s="1"/>
      <c r="Y149" s="1"/>
      <c r="Z149" s="1"/>
      <c r="AA149" s="1"/>
      <c r="AB149" s="1"/>
    </row>
    <row r="150" spans="1:28" ht="18">
      <c r="A150" s="12" t="s">
        <v>8</v>
      </c>
      <c r="B150" s="8" t="s">
        <v>255</v>
      </c>
      <c r="C150" s="12" t="s">
        <v>9</v>
      </c>
      <c r="D150" s="8" t="s">
        <v>499</v>
      </c>
      <c r="E150" s="67" t="s">
        <v>500</v>
      </c>
      <c r="F150" s="13" t="s">
        <v>501</v>
      </c>
      <c r="G150" s="8" t="s">
        <v>502</v>
      </c>
      <c r="H150" s="1"/>
      <c r="I150" s="1"/>
      <c r="J150" s="1"/>
      <c r="K150" s="1"/>
      <c r="L150" s="1"/>
      <c r="M150" s="1"/>
      <c r="N150" s="1"/>
      <c r="O150" s="1"/>
      <c r="P150" s="1"/>
      <c r="Q150" s="1"/>
      <c r="R150" s="1"/>
      <c r="S150" s="1"/>
      <c r="T150" s="1"/>
      <c r="U150" s="1"/>
      <c r="V150" s="1"/>
      <c r="W150" s="1"/>
      <c r="X150" s="1"/>
      <c r="Y150" s="1"/>
      <c r="Z150" s="1"/>
      <c r="AA150" s="1"/>
      <c r="AB150" s="1"/>
    </row>
    <row r="151" spans="1:28" ht="18">
      <c r="A151" s="12" t="s">
        <v>13</v>
      </c>
      <c r="B151" s="54" t="s">
        <v>503</v>
      </c>
      <c r="C151" s="12" t="s">
        <v>9</v>
      </c>
      <c r="D151" s="68" t="s">
        <v>504</v>
      </c>
      <c r="E151" s="47" t="s">
        <v>505</v>
      </c>
      <c r="F151" s="69" t="s">
        <v>506</v>
      </c>
      <c r="G151" s="71" t="s">
        <v>507</v>
      </c>
      <c r="H151" s="1"/>
      <c r="I151" s="1"/>
      <c r="J151" s="1"/>
      <c r="K151" s="1"/>
      <c r="L151" s="1"/>
      <c r="M151" s="1"/>
      <c r="N151" s="1"/>
      <c r="O151" s="1"/>
      <c r="P151" s="1"/>
      <c r="Q151" s="1"/>
      <c r="R151" s="1"/>
      <c r="S151" s="1"/>
      <c r="T151" s="1"/>
      <c r="U151" s="1"/>
      <c r="V151" s="1"/>
      <c r="W151" s="1"/>
      <c r="X151" s="1"/>
      <c r="Y151" s="1"/>
      <c r="Z151" s="1"/>
      <c r="AA151" s="1"/>
      <c r="AB151" s="1"/>
    </row>
    <row r="152" spans="1:28" ht="18">
      <c r="A152" s="35" t="s">
        <v>8</v>
      </c>
      <c r="B152" s="42" t="s">
        <v>508</v>
      </c>
      <c r="C152" s="35" t="s">
        <v>14</v>
      </c>
      <c r="D152" s="42" t="s">
        <v>509</v>
      </c>
      <c r="E152" s="70" t="s">
        <v>510</v>
      </c>
      <c r="F152" s="65" t="s">
        <v>511</v>
      </c>
      <c r="G152" s="42" t="s">
        <v>512</v>
      </c>
      <c r="H152" s="1"/>
      <c r="I152" s="1"/>
      <c r="J152" s="1"/>
      <c r="K152" s="1"/>
      <c r="L152" s="1"/>
      <c r="M152" s="1"/>
      <c r="N152" s="1"/>
      <c r="O152" s="1"/>
      <c r="P152" s="1"/>
      <c r="Q152" s="1"/>
      <c r="R152" s="1"/>
      <c r="S152" s="1"/>
      <c r="T152" s="1"/>
      <c r="U152" s="1"/>
      <c r="V152" s="1"/>
      <c r="W152" s="1"/>
      <c r="X152" s="1"/>
      <c r="Y152" s="1"/>
      <c r="Z152" s="1"/>
      <c r="AA152" s="1"/>
      <c r="AB152" s="1"/>
    </row>
    <row r="153" spans="1:28" ht="18">
      <c r="A153" s="12" t="s">
        <v>8</v>
      </c>
      <c r="B153" s="8" t="s">
        <v>508</v>
      </c>
      <c r="C153" s="12" t="s">
        <v>513</v>
      </c>
      <c r="D153" s="8" t="s">
        <v>514</v>
      </c>
      <c r="E153" s="67" t="s">
        <v>515</v>
      </c>
      <c r="F153" s="13" t="s">
        <v>516</v>
      </c>
      <c r="G153" s="8" t="s">
        <v>517</v>
      </c>
      <c r="H153" s="1"/>
      <c r="I153" s="1"/>
      <c r="J153" s="1"/>
      <c r="K153" s="1"/>
      <c r="L153" s="1"/>
      <c r="M153" s="1"/>
      <c r="N153" s="1"/>
      <c r="O153" s="1"/>
      <c r="P153" s="1"/>
      <c r="Q153" s="1"/>
      <c r="R153" s="1"/>
      <c r="S153" s="1"/>
      <c r="T153" s="1"/>
      <c r="U153" s="1"/>
      <c r="V153" s="1"/>
      <c r="W153" s="1"/>
      <c r="X153" s="1"/>
      <c r="Y153" s="1"/>
      <c r="Z153" s="1"/>
      <c r="AA153" s="1"/>
      <c r="AB153" s="1"/>
    </row>
    <row r="154" spans="1:28" ht="18">
      <c r="A154" s="12" t="s">
        <v>13</v>
      </c>
      <c r="B154" s="8" t="s">
        <v>518</v>
      </c>
      <c r="C154" s="12" t="s">
        <v>9</v>
      </c>
      <c r="D154" s="8" t="s">
        <v>519</v>
      </c>
      <c r="E154" s="67" t="s">
        <v>520</v>
      </c>
      <c r="F154" s="27" t="s">
        <v>521</v>
      </c>
      <c r="G154" s="41" t="s">
        <v>522</v>
      </c>
      <c r="H154" s="1"/>
      <c r="I154" s="1"/>
      <c r="J154" s="1"/>
      <c r="K154" s="1"/>
      <c r="L154" s="1"/>
      <c r="M154" s="1"/>
      <c r="N154" s="1"/>
      <c r="O154" s="1"/>
      <c r="P154" s="1"/>
      <c r="Q154" s="1"/>
      <c r="R154" s="1"/>
      <c r="S154" s="1"/>
      <c r="T154" s="1"/>
      <c r="U154" s="1"/>
      <c r="V154" s="1"/>
      <c r="W154" s="1"/>
      <c r="X154" s="1"/>
      <c r="Y154" s="1"/>
      <c r="Z154" s="1"/>
      <c r="AA154" s="1"/>
      <c r="AB154" s="1"/>
    </row>
    <row r="155" spans="1:28" ht="54">
      <c r="A155" s="12" t="s">
        <v>13</v>
      </c>
      <c r="B155" s="8" t="s">
        <v>523</v>
      </c>
      <c r="C155" s="12" t="s">
        <v>14</v>
      </c>
      <c r="D155" s="8" t="s">
        <v>524</v>
      </c>
      <c r="E155" s="67" t="s">
        <v>525</v>
      </c>
      <c r="F155" s="27" t="s">
        <v>526</v>
      </c>
      <c r="G155" s="8" t="s">
        <v>527</v>
      </c>
      <c r="H155" s="1"/>
      <c r="I155" s="1"/>
      <c r="J155" s="1"/>
      <c r="K155" s="1"/>
      <c r="L155" s="1"/>
      <c r="M155" s="1"/>
      <c r="N155" s="1"/>
      <c r="O155" s="1"/>
      <c r="P155" s="1"/>
      <c r="Q155" s="1"/>
      <c r="R155" s="1"/>
      <c r="S155" s="1"/>
      <c r="T155" s="1"/>
      <c r="U155" s="1"/>
      <c r="V155" s="1"/>
      <c r="W155" s="1"/>
      <c r="X155" s="1"/>
      <c r="Y155" s="1"/>
      <c r="Z155" s="1"/>
      <c r="AA155" s="1"/>
      <c r="AB155" s="1"/>
    </row>
    <row r="156" spans="1:28" ht="18">
      <c r="A156" s="12" t="s">
        <v>13</v>
      </c>
      <c r="B156" s="8" t="s">
        <v>528</v>
      </c>
      <c r="C156" s="12" t="s">
        <v>9</v>
      </c>
      <c r="D156" s="8" t="s">
        <v>529</v>
      </c>
      <c r="E156" s="12" t="s">
        <v>530</v>
      </c>
      <c r="F156" s="13" t="s">
        <v>531</v>
      </c>
      <c r="G156" s="8" t="s">
        <v>532</v>
      </c>
      <c r="H156" s="1"/>
      <c r="I156" s="1"/>
      <c r="J156" s="1"/>
      <c r="K156" s="1"/>
      <c r="L156" s="1"/>
      <c r="M156" s="1"/>
      <c r="N156" s="1"/>
      <c r="O156" s="1"/>
      <c r="P156" s="1"/>
      <c r="Q156" s="1"/>
      <c r="R156" s="1"/>
      <c r="S156" s="1"/>
      <c r="T156" s="1"/>
      <c r="U156" s="1"/>
      <c r="V156" s="1"/>
      <c r="W156" s="1"/>
      <c r="X156" s="1"/>
      <c r="Y156" s="1"/>
      <c r="Z156" s="1"/>
      <c r="AA156" s="1"/>
      <c r="AB156" s="1"/>
    </row>
    <row r="157" spans="1:28" ht="36">
      <c r="A157" s="35" t="s">
        <v>24</v>
      </c>
      <c r="B157" s="42" t="s">
        <v>533</v>
      </c>
      <c r="C157" s="35" t="s">
        <v>9</v>
      </c>
      <c r="D157" s="42" t="s">
        <v>534</v>
      </c>
      <c r="E157" s="67" t="s">
        <v>535</v>
      </c>
      <c r="F157" s="65" t="s">
        <v>565</v>
      </c>
      <c r="G157" s="42" t="s">
        <v>536</v>
      </c>
      <c r="H157" s="1"/>
      <c r="I157" s="1"/>
      <c r="J157" s="1"/>
      <c r="K157" s="1"/>
      <c r="L157" s="1"/>
      <c r="M157" s="1"/>
      <c r="N157" s="1"/>
      <c r="O157" s="1"/>
      <c r="P157" s="1"/>
      <c r="Q157" s="1"/>
      <c r="R157" s="1"/>
      <c r="S157" s="1"/>
      <c r="T157" s="1"/>
      <c r="U157" s="1"/>
      <c r="V157" s="1"/>
      <c r="W157" s="1"/>
      <c r="X157" s="1"/>
      <c r="Y157" s="1"/>
      <c r="Z157" s="1"/>
      <c r="AA157" s="1"/>
      <c r="AB157" s="1"/>
    </row>
    <row r="158" spans="1:28" ht="36">
      <c r="A158" s="12" t="s">
        <v>24</v>
      </c>
      <c r="B158" s="5" t="s">
        <v>537</v>
      </c>
      <c r="C158" s="12" t="s">
        <v>17</v>
      </c>
      <c r="D158" s="7" t="s">
        <v>538</v>
      </c>
      <c r="E158" s="28" t="s">
        <v>539</v>
      </c>
      <c r="F158" s="12" t="s">
        <v>564</v>
      </c>
      <c r="G158" s="12" t="s">
        <v>540</v>
      </c>
      <c r="H158" s="1"/>
      <c r="I158" s="1"/>
      <c r="J158" s="1"/>
      <c r="K158" s="1"/>
      <c r="L158" s="1"/>
      <c r="M158" s="1"/>
      <c r="N158" s="1"/>
      <c r="O158" s="1"/>
      <c r="P158" s="1"/>
      <c r="Q158" s="1"/>
      <c r="R158" s="1"/>
      <c r="S158" s="1"/>
      <c r="T158" s="1"/>
      <c r="U158" s="1"/>
      <c r="V158" s="1"/>
      <c r="W158" s="1"/>
      <c r="X158" s="1"/>
      <c r="Y158" s="1"/>
      <c r="Z158" s="1"/>
      <c r="AA158" s="1"/>
      <c r="AB158" s="1"/>
    </row>
    <row r="159" spans="1:28" ht="36">
      <c r="A159" s="12" t="s">
        <v>24</v>
      </c>
      <c r="B159" s="71" t="s">
        <v>533</v>
      </c>
      <c r="C159" s="12" t="s">
        <v>541</v>
      </c>
      <c r="D159" s="71" t="s">
        <v>542</v>
      </c>
      <c r="E159" s="28" t="s">
        <v>543</v>
      </c>
      <c r="F159" s="12" t="s">
        <v>563</v>
      </c>
      <c r="G159" s="71" t="s">
        <v>544</v>
      </c>
      <c r="H159" s="1"/>
      <c r="I159" s="1"/>
      <c r="J159" s="1"/>
      <c r="K159" s="1"/>
      <c r="L159" s="1"/>
      <c r="M159" s="1"/>
      <c r="N159" s="1"/>
      <c r="O159" s="1"/>
      <c r="P159" s="1"/>
      <c r="Q159" s="1"/>
      <c r="R159" s="1"/>
      <c r="S159" s="1"/>
      <c r="T159" s="1"/>
      <c r="U159" s="1"/>
      <c r="V159" s="1"/>
      <c r="W159" s="1"/>
      <c r="X159" s="1"/>
      <c r="Y159" s="1"/>
      <c r="Z159" s="1"/>
      <c r="AA159" s="1"/>
      <c r="AB159" s="1"/>
    </row>
    <row r="160" spans="1:28" ht="36">
      <c r="A160" s="12" t="s">
        <v>8</v>
      </c>
      <c r="B160" s="71" t="s">
        <v>340</v>
      </c>
      <c r="C160" s="12" t="s">
        <v>14</v>
      </c>
      <c r="D160" s="72" t="s">
        <v>545</v>
      </c>
      <c r="E160" s="28" t="s">
        <v>546</v>
      </c>
      <c r="F160" s="35" t="s">
        <v>562</v>
      </c>
      <c r="G160" s="76" t="s">
        <v>547</v>
      </c>
      <c r="H160" s="1"/>
      <c r="I160" s="1"/>
      <c r="J160" s="1"/>
      <c r="K160" s="1"/>
      <c r="L160" s="1"/>
      <c r="M160" s="1"/>
      <c r="N160" s="1"/>
      <c r="O160" s="1"/>
      <c r="P160" s="1"/>
      <c r="Q160" s="1"/>
      <c r="R160" s="1"/>
      <c r="S160" s="1"/>
      <c r="T160" s="1"/>
      <c r="U160" s="1"/>
      <c r="V160" s="1"/>
      <c r="W160" s="1"/>
      <c r="X160" s="1"/>
      <c r="Y160" s="1"/>
      <c r="Z160" s="1"/>
      <c r="AA160" s="1"/>
      <c r="AB160" s="1"/>
    </row>
    <row r="161" spans="1:28" ht="54">
      <c r="A161" s="29" t="s">
        <v>8</v>
      </c>
      <c r="B161" s="32" t="s">
        <v>340</v>
      </c>
      <c r="C161" s="29" t="s">
        <v>9</v>
      </c>
      <c r="D161" s="30" t="s">
        <v>548</v>
      </c>
      <c r="E161" s="31" t="s">
        <v>549</v>
      </c>
      <c r="F161" s="77" t="s">
        <v>561</v>
      </c>
      <c r="G161" s="75"/>
      <c r="H161" s="1"/>
      <c r="I161" s="1"/>
      <c r="J161" s="1"/>
      <c r="K161" s="1"/>
      <c r="L161" s="1"/>
      <c r="M161" s="1"/>
      <c r="N161" s="1"/>
      <c r="O161" s="1"/>
      <c r="P161" s="1"/>
      <c r="Q161" s="1"/>
      <c r="R161" s="1"/>
      <c r="S161" s="1"/>
      <c r="T161" s="1"/>
      <c r="U161" s="1"/>
      <c r="V161" s="1"/>
      <c r="W161" s="1"/>
      <c r="X161" s="1"/>
      <c r="Y161" s="1"/>
      <c r="Z161" s="1"/>
      <c r="AA161" s="1"/>
      <c r="AB161" s="1"/>
    </row>
    <row r="162" spans="1:28" ht="36">
      <c r="A162" s="29" t="s">
        <v>8</v>
      </c>
      <c r="B162" s="30" t="s">
        <v>255</v>
      </c>
      <c r="C162" s="29" t="s">
        <v>550</v>
      </c>
      <c r="D162" s="33" t="s">
        <v>551</v>
      </c>
      <c r="E162" s="31" t="s">
        <v>552</v>
      </c>
      <c r="F162" s="78" t="s">
        <v>560</v>
      </c>
      <c r="G162" s="75"/>
      <c r="H162" s="1"/>
      <c r="I162" s="1"/>
      <c r="J162" s="1"/>
      <c r="K162" s="1"/>
      <c r="L162" s="1"/>
      <c r="M162" s="1"/>
      <c r="N162" s="1"/>
      <c r="O162" s="1"/>
      <c r="P162" s="1"/>
      <c r="Q162" s="1"/>
      <c r="R162" s="1"/>
      <c r="S162" s="1"/>
      <c r="T162" s="1"/>
      <c r="U162" s="1"/>
      <c r="V162" s="1"/>
      <c r="W162" s="1"/>
      <c r="X162" s="1"/>
      <c r="Y162" s="1"/>
      <c r="Z162" s="1"/>
      <c r="AA162" s="1"/>
      <c r="AB162" s="1"/>
    </row>
    <row r="163" spans="1:28" ht="36">
      <c r="A163" s="29" t="s">
        <v>8</v>
      </c>
      <c r="B163" s="32" t="s">
        <v>255</v>
      </c>
      <c r="C163" s="29" t="s">
        <v>9</v>
      </c>
      <c r="D163" s="30" t="s">
        <v>553</v>
      </c>
      <c r="E163" s="31" t="s">
        <v>554</v>
      </c>
      <c r="F163" s="78" t="s">
        <v>559</v>
      </c>
      <c r="G163" s="75"/>
      <c r="H163" s="1"/>
      <c r="I163" s="1"/>
      <c r="J163" s="1"/>
      <c r="K163" s="1"/>
      <c r="L163" s="1"/>
      <c r="M163" s="1"/>
      <c r="N163" s="1"/>
      <c r="O163" s="1"/>
      <c r="P163" s="1"/>
      <c r="Q163" s="1"/>
      <c r="R163" s="1"/>
      <c r="S163" s="1"/>
      <c r="T163" s="1"/>
      <c r="U163" s="1"/>
      <c r="V163" s="1"/>
      <c r="W163" s="1"/>
      <c r="X163" s="1"/>
      <c r="Y163" s="1"/>
      <c r="Z163" s="1"/>
      <c r="AA163" s="1"/>
      <c r="AB163" s="1"/>
    </row>
    <row r="164" spans="1:28" ht="36">
      <c r="A164" s="29" t="s">
        <v>8</v>
      </c>
      <c r="B164" s="32" t="str">
        <f>HYPERLINK("https://ssebe.engineering.asu.edu/faculty/tenured/", "School of Sustainable Engineering and the Built Environment")</f>
        <v>School of Sustainable Engineering and the Built Environment</v>
      </c>
      <c r="C164" s="29" t="s">
        <v>17</v>
      </c>
      <c r="D164" s="34" t="str">
        <f>HYPERLINK("https://search.asu.edu/profile/67832", "Michael Mamlouk")</f>
        <v>Michael Mamlouk</v>
      </c>
      <c r="E164" s="74" t="s">
        <v>555</v>
      </c>
      <c r="F164" s="78" t="s">
        <v>558</v>
      </c>
      <c r="G164" s="75"/>
      <c r="H164" s="1"/>
      <c r="I164" s="1"/>
      <c r="J164" s="1"/>
      <c r="K164" s="1"/>
      <c r="L164" s="1"/>
      <c r="M164" s="1"/>
      <c r="N164" s="1"/>
      <c r="O164" s="1"/>
      <c r="P164" s="1"/>
      <c r="Q164" s="1"/>
      <c r="R164" s="1"/>
      <c r="S164" s="1"/>
      <c r="T164" s="1"/>
      <c r="U164" s="1"/>
      <c r="V164" s="1"/>
      <c r="W164" s="1"/>
      <c r="X164" s="1"/>
      <c r="Y164" s="1"/>
      <c r="Z164" s="1"/>
      <c r="AA164" s="1"/>
      <c r="AB164" s="1"/>
    </row>
    <row r="165" spans="1:28" ht="18">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row>
    <row r="166" spans="1:28" ht="18">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row>
    <row r="167" spans="1:28" ht="18">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row>
    <row r="168" spans="1:28" ht="18">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row>
    <row r="169" spans="1:28" ht="18">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row>
    <row r="170" spans="1:28" ht="18">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row>
    <row r="171" spans="1:28" ht="18">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row>
    <row r="172" spans="1:28" ht="18">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row>
    <row r="173" spans="1:28" ht="18">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row>
    <row r="174" spans="1:28" ht="18">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row>
    <row r="175" spans="1:28" ht="18">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row>
    <row r="176" spans="1:28" ht="18">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row>
    <row r="177" spans="1:28" ht="18">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row>
    <row r="178" spans="1:28" ht="18">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row>
    <row r="179" spans="1:28" ht="18">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row>
    <row r="180" spans="1:28" ht="18">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row>
    <row r="181" spans="1:28" ht="18">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row>
    <row r="182" spans="1:28" ht="18">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row>
    <row r="183" spans="1:28" ht="18">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row>
    <row r="184" spans="1:28" ht="18">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row>
    <row r="185" spans="1:28" ht="18">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row>
    <row r="186" spans="1:28" ht="18">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row>
    <row r="187" spans="1:28" ht="18">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row>
    <row r="188" spans="1:28" ht="18">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row>
    <row r="189" spans="1:28" ht="18">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spans="1:28" ht="18">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spans="1:28" ht="18">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spans="1:28" ht="18">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spans="1:28" ht="18">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spans="1:28" ht="18">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spans="1:28" ht="18">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row>
    <row r="196" spans="1:28" ht="18">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spans="1:28" ht="18">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spans="1:28" ht="18">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spans="1:28" ht="18">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row>
    <row r="200" spans="1:28" ht="18">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ht="18">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row>
    <row r="202" spans="1:28" ht="18">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1:28" ht="18">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ht="18">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ht="18">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ht="18">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1:28" ht="18">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1:28" ht="18">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1:28" ht="18">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1:28" ht="18">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1:28" ht="18">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1:28" ht="18">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row>
    <row r="213" spans="1:28" ht="18">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row>
    <row r="214" spans="1:28" ht="18">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row>
    <row r="215" spans="1:28" ht="18">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row>
    <row r="216" spans="1:28" ht="18">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row>
    <row r="217" spans="1:28" ht="18">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row>
    <row r="218" spans="1:28" ht="18">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row>
    <row r="219" spans="1:28" ht="18">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row>
    <row r="220" spans="1:28" ht="18">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row>
    <row r="221" spans="1:28" ht="18">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row>
    <row r="222" spans="1:28" ht="18">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row>
    <row r="223" spans="1:28" ht="18">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row>
    <row r="224" spans="1:28" ht="18">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row>
    <row r="225" spans="1:28" ht="18">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row>
    <row r="226" spans="1:28" ht="18">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row>
    <row r="227" spans="1:28" ht="18">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row>
    <row r="228" spans="1:28" ht="18">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row>
    <row r="229" spans="1:28" ht="18">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row>
    <row r="230" spans="1:28" ht="18">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row>
    <row r="231" spans="1:28" ht="18">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row>
    <row r="232" spans="1:28" ht="18">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row>
    <row r="233" spans="1:28" ht="18">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row>
    <row r="234" spans="1:28" ht="18">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row>
    <row r="235" spans="1:28" ht="18">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row>
    <row r="236" spans="1:28" ht="18">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row>
    <row r="237" spans="1:28" ht="18">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row>
    <row r="238" spans="1:28" ht="18">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row>
    <row r="239" spans="1:28" ht="18">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row>
    <row r="240" spans="1:28" ht="18">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row>
    <row r="241" spans="1:28" ht="18">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row>
    <row r="242" spans="1:28" ht="18">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row>
    <row r="243" spans="1:28" ht="18">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row>
    <row r="244" spans="1:28" ht="18">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row>
    <row r="245" spans="1:28" ht="18">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row>
    <row r="246" spans="1:28" ht="18">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spans="1:28" ht="18">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spans="1:28" ht="18">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row>
    <row r="249" spans="1:28" ht="18">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spans="1:28" ht="18">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row>
    <row r="251" spans="1:28" ht="18">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spans="1:28" ht="18">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row>
    <row r="253" spans="1:28" ht="18">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28" ht="18">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row>
    <row r="255" spans="1:28" ht="18">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row>
    <row r="256" spans="1:28" ht="18">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ht="18">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ht="18">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ht="18">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ht="18">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row>
    <row r="261" spans="1:28" ht="18">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ht="18">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row>
    <row r="263" spans="1:28" ht="18">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row>
    <row r="264" spans="1:28" ht="18">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row>
    <row r="265" spans="1:28" ht="18">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row>
    <row r="266" spans="1:28" ht="18">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row>
    <row r="267" spans="1:28" ht="18">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row>
    <row r="268" spans="1:28" ht="18">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row>
    <row r="269" spans="1:28" ht="18">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row>
    <row r="270" spans="1:28" ht="18">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row>
    <row r="271" spans="1:28" ht="18">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spans="1:28" ht="18">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spans="1:28" ht="18">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spans="1:28" ht="18">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spans="1:28" ht="18">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spans="1:28" ht="18">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spans="1:28" ht="18">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row>
    <row r="278" spans="1:28" ht="18">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18">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ht="18">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spans="1:28" ht="18">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8">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8">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8">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8">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8">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8">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ht="18">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1:28" ht="18">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8">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8">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8">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8">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8">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8">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8">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8">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8">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8">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8">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8">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8">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8">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18">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8">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8">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8">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8">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18">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18">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8">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8">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8">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1:28" ht="18">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spans="1:28" ht="18">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row>
    <row r="316" spans="1:28" ht="18">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ht="18">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18">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spans="1:28" ht="18">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row>
    <row r="320" spans="1:28" ht="18">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ht="18">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row>
    <row r="322" spans="1:28" ht="18">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ht="18">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18">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ht="18">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ht="18">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row>
    <row r="327" spans="1:28" ht="18">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row>
    <row r="328" spans="1:28" ht="18">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row>
    <row r="329" spans="1:28" ht="18">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spans="1:28" ht="18">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row>
    <row r="331" spans="1:28" ht="18">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row>
    <row r="332" spans="1:28" ht="18">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row>
    <row r="333" spans="1:28" ht="18">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row>
    <row r="334" spans="1:28" ht="18">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row>
    <row r="335" spans="1:28" ht="18">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row>
    <row r="336" spans="1:28" ht="18">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row>
    <row r="337" spans="1:28" ht="18">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row>
    <row r="338" spans="1:28" ht="18">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row>
    <row r="339" spans="1:28" ht="18">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8">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8">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8">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spans="1:28" ht="18">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spans="1:28" ht="18">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8">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8">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8">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8">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1:28" ht="18">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spans="1:28" ht="18">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8">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8">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8">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8">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8">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8">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8">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8">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8">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8">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8">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8">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8">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8">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8">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8">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8">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8">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8">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8">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8">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8">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8">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8">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8">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8">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8">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8">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8">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8">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8">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8">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8">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8">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8">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8">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8">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8">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8">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8">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8">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8">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8">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8">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8">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8">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8">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8">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8">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8">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8">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8">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8">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8">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8">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8">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8">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8">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8">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8">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8">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8">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8">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8">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8">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8">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8">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8">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8">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8">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8">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8">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8">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8">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8">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8">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8">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8">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8">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8">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8">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8">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8">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8">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8">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8">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8">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8">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8">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8">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8">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8">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8">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8">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8">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8">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8">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8">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8">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8">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8">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8">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8">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8">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8">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8">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8">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8">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8">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8">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8">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8">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8">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8">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8">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8">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8">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8">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8">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8">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8">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8">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8">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8">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8">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8">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8">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8">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8">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8">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8">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8">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8">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8">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8">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8">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8">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8">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8">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8">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8">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8">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8">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8">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8">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8">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8">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8">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8">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8">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8">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8">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8">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8">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8">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8">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8">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8">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8">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8">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8">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8">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8">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8">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8">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8">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8">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8">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8">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8">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8">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8">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8">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8">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8">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8">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8">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8">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8">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8">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8">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8">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8">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8">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8">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8">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8">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8">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8">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8">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8">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8">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8">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8">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8">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8">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8">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8">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8">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8">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8">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8">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8">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8">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8">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8">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8">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8">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8">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8">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8">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8">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8">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8">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8">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8">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8">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8">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8">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8">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8">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8">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8">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8">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8">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8">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8">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8">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8">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8">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8">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8">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8">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8">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8">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8">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8">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8">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8">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8">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8">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8">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8">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8">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8">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8">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8">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8">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8">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8">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8">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8">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8">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8">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8">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8">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8">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8">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8">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8">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8">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8">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8">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8">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8">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8">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8">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8">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8">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8">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8">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8">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8">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8">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8">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8">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8">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8">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8">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8">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8">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8">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8">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8">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8">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8">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8">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8">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8">
      <c r="A639" s="12"/>
      <c r="B639" s="12"/>
      <c r="C639" s="12"/>
      <c r="D639" s="12"/>
      <c r="E639" s="12"/>
      <c r="F639" s="12"/>
      <c r="G639" s="1"/>
      <c r="H639" s="1"/>
      <c r="I639" s="1"/>
      <c r="J639" s="1"/>
      <c r="K639" s="1"/>
      <c r="L639" s="1"/>
      <c r="M639" s="1"/>
      <c r="N639" s="1"/>
      <c r="O639" s="1"/>
      <c r="P639" s="1"/>
      <c r="Q639" s="1"/>
      <c r="R639" s="1"/>
      <c r="S639" s="1"/>
      <c r="T639" s="1"/>
      <c r="U639" s="1"/>
      <c r="V639" s="1"/>
      <c r="W639" s="1"/>
      <c r="X639" s="1"/>
      <c r="Y639" s="1"/>
      <c r="Z639" s="1"/>
      <c r="AA639" s="1"/>
      <c r="AB639" s="1"/>
    </row>
    <row r="640" spans="1:28" ht="18">
      <c r="A640" s="12"/>
      <c r="B640" s="12"/>
      <c r="C640" s="12"/>
      <c r="D640" s="12"/>
      <c r="E640" s="12"/>
      <c r="F640" s="12"/>
      <c r="G640" s="1"/>
      <c r="H640" s="1"/>
      <c r="I640" s="1"/>
      <c r="J640" s="1"/>
      <c r="K640" s="1"/>
      <c r="L640" s="1"/>
      <c r="M640" s="1"/>
      <c r="N640" s="1"/>
      <c r="O640" s="1"/>
      <c r="P640" s="1"/>
      <c r="Q640" s="1"/>
      <c r="R640" s="1"/>
      <c r="S640" s="1"/>
      <c r="T640" s="1"/>
      <c r="U640" s="1"/>
      <c r="V640" s="1"/>
      <c r="W640" s="1"/>
      <c r="X640" s="1"/>
      <c r="Y640" s="1"/>
      <c r="Z640" s="1"/>
      <c r="AA640" s="1"/>
      <c r="AB640" s="1"/>
    </row>
    <row r="641" spans="1:28" ht="18">
      <c r="A641" s="12"/>
      <c r="B641" s="12"/>
      <c r="C641" s="12"/>
      <c r="D641" s="12"/>
      <c r="E641" s="12"/>
      <c r="F641" s="12"/>
      <c r="G641" s="1"/>
      <c r="H641" s="1"/>
      <c r="I641" s="1"/>
      <c r="J641" s="1"/>
      <c r="K641" s="1"/>
      <c r="L641" s="1"/>
      <c r="M641" s="1"/>
      <c r="N641" s="1"/>
      <c r="O641" s="1"/>
      <c r="P641" s="1"/>
      <c r="Q641" s="1"/>
      <c r="R641" s="1"/>
      <c r="S641" s="1"/>
      <c r="T641" s="1"/>
      <c r="U641" s="1"/>
      <c r="V641" s="1"/>
      <c r="W641" s="1"/>
      <c r="X641" s="1"/>
      <c r="Y641" s="1"/>
      <c r="Z641" s="1"/>
      <c r="AA641" s="1"/>
      <c r="AB641" s="1"/>
    </row>
    <row r="642" spans="1:28" ht="18">
      <c r="A642" s="12"/>
      <c r="B642" s="12"/>
      <c r="C642" s="12"/>
      <c r="D642" s="12"/>
      <c r="E642" s="12"/>
      <c r="F642" s="12"/>
      <c r="G642" s="1"/>
      <c r="H642" s="1"/>
      <c r="I642" s="1"/>
      <c r="J642" s="1"/>
      <c r="K642" s="1"/>
      <c r="L642" s="1"/>
      <c r="M642" s="1"/>
      <c r="N642" s="1"/>
      <c r="O642" s="1"/>
      <c r="P642" s="1"/>
      <c r="Q642" s="1"/>
      <c r="R642" s="1"/>
      <c r="S642" s="1"/>
      <c r="T642" s="1"/>
      <c r="U642" s="1"/>
      <c r="V642" s="1"/>
      <c r="W642" s="1"/>
      <c r="X642" s="1"/>
      <c r="Y642" s="1"/>
      <c r="Z642" s="1"/>
      <c r="AA642" s="1"/>
      <c r="AB642" s="1"/>
    </row>
    <row r="643" spans="1:28" ht="18">
      <c r="A643" s="12"/>
      <c r="B643" s="12"/>
      <c r="C643" s="12"/>
      <c r="D643" s="12"/>
      <c r="E643" s="12"/>
      <c r="F643" s="12"/>
      <c r="G643" s="1"/>
      <c r="H643" s="1"/>
      <c r="I643" s="1"/>
      <c r="J643" s="1"/>
      <c r="K643" s="1"/>
      <c r="L643" s="1"/>
      <c r="M643" s="1"/>
      <c r="N643" s="1"/>
      <c r="O643" s="1"/>
      <c r="P643" s="1"/>
      <c r="Q643" s="1"/>
      <c r="R643" s="1"/>
      <c r="S643" s="1"/>
      <c r="T643" s="1"/>
      <c r="U643" s="1"/>
      <c r="V643" s="1"/>
      <c r="W643" s="1"/>
      <c r="X643" s="1"/>
      <c r="Y643" s="1"/>
      <c r="Z643" s="1"/>
      <c r="AA643" s="1"/>
      <c r="AB643" s="1"/>
    </row>
    <row r="644" spans="1:28" ht="18">
      <c r="A644" s="12"/>
      <c r="B644" s="12"/>
      <c r="C644" s="12"/>
      <c r="D644" s="12"/>
      <c r="E644" s="12"/>
      <c r="F644" s="12"/>
      <c r="G644" s="1"/>
      <c r="H644" s="1"/>
      <c r="I644" s="1"/>
      <c r="J644" s="1"/>
      <c r="K644" s="1"/>
      <c r="L644" s="1"/>
      <c r="M644" s="1"/>
      <c r="N644" s="1"/>
      <c r="O644" s="1"/>
      <c r="P644" s="1"/>
      <c r="Q644" s="1"/>
      <c r="R644" s="1"/>
      <c r="S644" s="1"/>
      <c r="T644" s="1"/>
      <c r="U644" s="1"/>
      <c r="V644" s="1"/>
      <c r="W644" s="1"/>
      <c r="X644" s="1"/>
      <c r="Y644" s="1"/>
      <c r="Z644" s="1"/>
      <c r="AA644" s="1"/>
      <c r="AB644" s="1"/>
    </row>
    <row r="645" spans="1:28" ht="18">
      <c r="A645" s="12"/>
      <c r="B645" s="12"/>
      <c r="C645" s="12"/>
      <c r="D645" s="12"/>
      <c r="E645" s="12"/>
      <c r="F645" s="12"/>
      <c r="G645" s="1"/>
      <c r="H645" s="1"/>
      <c r="I645" s="1"/>
      <c r="J645" s="1"/>
      <c r="K645" s="1"/>
      <c r="L645" s="1"/>
      <c r="M645" s="1"/>
      <c r="N645" s="1"/>
      <c r="O645" s="1"/>
      <c r="P645" s="1"/>
      <c r="Q645" s="1"/>
      <c r="R645" s="1"/>
      <c r="S645" s="1"/>
      <c r="T645" s="1"/>
      <c r="U645" s="1"/>
      <c r="V645" s="1"/>
      <c r="W645" s="1"/>
      <c r="X645" s="1"/>
      <c r="Y645" s="1"/>
      <c r="Z645" s="1"/>
      <c r="AA645" s="1"/>
      <c r="AB645" s="1"/>
    </row>
    <row r="646" spans="1:28" ht="18">
      <c r="A646" s="12"/>
      <c r="B646" s="12"/>
      <c r="C646" s="12"/>
      <c r="D646" s="12"/>
      <c r="E646" s="12"/>
      <c r="F646" s="12"/>
      <c r="G646" s="1"/>
      <c r="H646" s="1"/>
      <c r="I646" s="1"/>
      <c r="J646" s="1"/>
      <c r="K646" s="1"/>
      <c r="L646" s="1"/>
      <c r="M646" s="1"/>
      <c r="N646" s="1"/>
      <c r="O646" s="1"/>
      <c r="P646" s="1"/>
      <c r="Q646" s="1"/>
      <c r="R646" s="1"/>
      <c r="S646" s="1"/>
      <c r="T646" s="1"/>
      <c r="U646" s="1"/>
      <c r="V646" s="1"/>
      <c r="W646" s="1"/>
      <c r="X646" s="1"/>
      <c r="Y646" s="1"/>
      <c r="Z646" s="1"/>
      <c r="AA646" s="1"/>
      <c r="AB646" s="1"/>
    </row>
    <row r="647" spans="1:28" ht="18">
      <c r="A647" s="12"/>
      <c r="B647" s="12"/>
      <c r="C647" s="12"/>
      <c r="D647" s="12"/>
      <c r="E647" s="12"/>
      <c r="F647" s="12"/>
      <c r="G647" s="1"/>
      <c r="H647" s="1"/>
      <c r="I647" s="1"/>
      <c r="J647" s="1"/>
      <c r="K647" s="1"/>
      <c r="L647" s="1"/>
      <c r="M647" s="1"/>
      <c r="N647" s="1"/>
      <c r="O647" s="1"/>
      <c r="P647" s="1"/>
      <c r="Q647" s="1"/>
      <c r="R647" s="1"/>
      <c r="S647" s="1"/>
      <c r="T647" s="1"/>
      <c r="U647" s="1"/>
      <c r="V647" s="1"/>
      <c r="W647" s="1"/>
      <c r="X647" s="1"/>
      <c r="Y647" s="1"/>
      <c r="Z647" s="1"/>
      <c r="AA647" s="1"/>
      <c r="AB647" s="1"/>
    </row>
    <row r="648" spans="1:28" ht="18">
      <c r="A648" s="12"/>
      <c r="B648" s="12"/>
      <c r="C648" s="12"/>
      <c r="D648" s="12"/>
      <c r="E648" s="12"/>
      <c r="F648" s="12"/>
      <c r="G648" s="1"/>
      <c r="H648" s="1"/>
      <c r="I648" s="1"/>
      <c r="J648" s="1"/>
      <c r="K648" s="1"/>
      <c r="L648" s="1"/>
      <c r="M648" s="1"/>
      <c r="N648" s="1"/>
      <c r="O648" s="1"/>
      <c r="P648" s="1"/>
      <c r="Q648" s="1"/>
      <c r="R648" s="1"/>
      <c r="S648" s="1"/>
      <c r="T648" s="1"/>
      <c r="U648" s="1"/>
      <c r="V648" s="1"/>
      <c r="W648" s="1"/>
      <c r="X648" s="1"/>
      <c r="Y648" s="1"/>
      <c r="Z648" s="1"/>
      <c r="AA648" s="1"/>
      <c r="AB648" s="1"/>
    </row>
    <row r="649" spans="1:28" ht="18">
      <c r="A649" s="12"/>
      <c r="B649" s="12"/>
      <c r="C649" s="12"/>
      <c r="D649" s="12"/>
      <c r="E649" s="12"/>
      <c r="F649" s="12"/>
      <c r="G649" s="1"/>
      <c r="H649" s="1"/>
      <c r="I649" s="1"/>
      <c r="J649" s="1"/>
      <c r="K649" s="1"/>
      <c r="L649" s="1"/>
      <c r="M649" s="1"/>
      <c r="N649" s="1"/>
      <c r="O649" s="1"/>
      <c r="P649" s="1"/>
      <c r="Q649" s="1"/>
      <c r="R649" s="1"/>
      <c r="S649" s="1"/>
      <c r="T649" s="1"/>
      <c r="U649" s="1"/>
      <c r="V649" s="1"/>
      <c r="W649" s="1"/>
      <c r="X649" s="1"/>
      <c r="Y649" s="1"/>
      <c r="Z649" s="1"/>
      <c r="AA649" s="1"/>
      <c r="AB649" s="1"/>
    </row>
    <row r="650" spans="1:28" ht="18">
      <c r="A650" s="12"/>
      <c r="B650" s="12"/>
      <c r="C650" s="12"/>
      <c r="D650" s="12"/>
      <c r="E650" s="12"/>
      <c r="F650" s="12"/>
      <c r="G650" s="1"/>
      <c r="H650" s="1"/>
      <c r="I650" s="1"/>
      <c r="J650" s="1"/>
      <c r="K650" s="1"/>
      <c r="L650" s="1"/>
      <c r="M650" s="1"/>
      <c r="N650" s="1"/>
      <c r="O650" s="1"/>
      <c r="P650" s="1"/>
      <c r="Q650" s="1"/>
      <c r="R650" s="1"/>
      <c r="S650" s="1"/>
      <c r="T650" s="1"/>
      <c r="U650" s="1"/>
      <c r="V650" s="1"/>
      <c r="W650" s="1"/>
      <c r="X650" s="1"/>
      <c r="Y650" s="1"/>
      <c r="Z650" s="1"/>
      <c r="AA650" s="1"/>
      <c r="AB650" s="1"/>
    </row>
    <row r="651" spans="1:28" ht="18">
      <c r="A651" s="12"/>
      <c r="B651" s="12"/>
      <c r="C651" s="12"/>
      <c r="D651" s="12"/>
      <c r="E651" s="12"/>
      <c r="F651" s="12"/>
      <c r="G651" s="1"/>
      <c r="H651" s="1"/>
      <c r="I651" s="1"/>
      <c r="J651" s="1"/>
      <c r="K651" s="1"/>
      <c r="L651" s="1"/>
      <c r="M651" s="1"/>
      <c r="N651" s="1"/>
      <c r="O651" s="1"/>
      <c r="P651" s="1"/>
      <c r="Q651" s="1"/>
      <c r="R651" s="1"/>
      <c r="S651" s="1"/>
      <c r="T651" s="1"/>
      <c r="U651" s="1"/>
      <c r="V651" s="1"/>
      <c r="W651" s="1"/>
      <c r="X651" s="1"/>
      <c r="Y651" s="1"/>
      <c r="Z651" s="1"/>
      <c r="AA651" s="1"/>
      <c r="AB651" s="1"/>
    </row>
    <row r="652" spans="1:28" ht="18">
      <c r="A652" s="12"/>
      <c r="B652" s="12"/>
      <c r="C652" s="12"/>
      <c r="D652" s="12"/>
      <c r="E652" s="12"/>
      <c r="F652" s="12"/>
      <c r="G652" s="1"/>
      <c r="H652" s="1"/>
      <c r="I652" s="1"/>
      <c r="J652" s="1"/>
      <c r="K652" s="1"/>
      <c r="L652" s="1"/>
      <c r="M652" s="1"/>
      <c r="N652" s="1"/>
      <c r="O652" s="1"/>
      <c r="P652" s="1"/>
      <c r="Q652" s="1"/>
      <c r="R652" s="1"/>
      <c r="S652" s="1"/>
      <c r="T652" s="1"/>
      <c r="U652" s="1"/>
      <c r="V652" s="1"/>
      <c r="W652" s="1"/>
      <c r="X652" s="1"/>
      <c r="Y652" s="1"/>
      <c r="Z652" s="1"/>
      <c r="AA652" s="1"/>
      <c r="AB652" s="1"/>
    </row>
    <row r="653" spans="1:28" ht="18">
      <c r="A653" s="12"/>
      <c r="B653" s="12"/>
      <c r="C653" s="12"/>
      <c r="D653" s="12"/>
      <c r="E653" s="12"/>
      <c r="F653" s="12"/>
      <c r="G653" s="1"/>
      <c r="H653" s="1"/>
      <c r="I653" s="1"/>
      <c r="J653" s="1"/>
      <c r="K653" s="1"/>
      <c r="L653" s="1"/>
      <c r="M653" s="1"/>
      <c r="N653" s="1"/>
      <c r="O653" s="1"/>
      <c r="P653" s="1"/>
      <c r="Q653" s="1"/>
      <c r="R653" s="1"/>
      <c r="S653" s="1"/>
      <c r="T653" s="1"/>
      <c r="U653" s="1"/>
      <c r="V653" s="1"/>
      <c r="W653" s="1"/>
      <c r="X653" s="1"/>
      <c r="Y653" s="1"/>
      <c r="Z653" s="1"/>
      <c r="AA653" s="1"/>
      <c r="AB653" s="1"/>
    </row>
    <row r="654" spans="1:28" ht="18">
      <c r="A654" s="12"/>
      <c r="B654" s="12"/>
      <c r="C654" s="12"/>
      <c r="D654" s="12"/>
      <c r="E654" s="12"/>
      <c r="F654" s="12"/>
      <c r="G654" s="1"/>
      <c r="H654" s="1"/>
      <c r="I654" s="1"/>
      <c r="J654" s="1"/>
      <c r="K654" s="1"/>
      <c r="L654" s="1"/>
      <c r="M654" s="1"/>
      <c r="N654" s="1"/>
      <c r="O654" s="1"/>
      <c r="P654" s="1"/>
      <c r="Q654" s="1"/>
      <c r="R654" s="1"/>
      <c r="S654" s="1"/>
      <c r="T654" s="1"/>
      <c r="U654" s="1"/>
      <c r="V654" s="1"/>
      <c r="W654" s="1"/>
      <c r="X654" s="1"/>
      <c r="Y654" s="1"/>
      <c r="Z654" s="1"/>
      <c r="AA654" s="1"/>
      <c r="AB654" s="1"/>
    </row>
    <row r="655" spans="1:28" ht="18">
      <c r="A655" s="12"/>
      <c r="B655" s="12"/>
      <c r="C655" s="12"/>
      <c r="D655" s="12"/>
      <c r="E655" s="12"/>
      <c r="F655" s="12"/>
      <c r="G655" s="1"/>
      <c r="H655" s="1"/>
      <c r="I655" s="1"/>
      <c r="J655" s="1"/>
      <c r="K655" s="1"/>
      <c r="L655" s="1"/>
      <c r="M655" s="1"/>
      <c r="N655" s="1"/>
      <c r="O655" s="1"/>
      <c r="P655" s="1"/>
      <c r="Q655" s="1"/>
      <c r="R655" s="1"/>
      <c r="S655" s="1"/>
      <c r="T655" s="1"/>
      <c r="U655" s="1"/>
      <c r="V655" s="1"/>
      <c r="W655" s="1"/>
      <c r="X655" s="1"/>
      <c r="Y655" s="1"/>
      <c r="Z655" s="1"/>
      <c r="AA655" s="1"/>
      <c r="AB655" s="1"/>
    </row>
    <row r="656" spans="1:28" ht="18">
      <c r="A656" s="12"/>
      <c r="B656" s="12"/>
      <c r="C656" s="12"/>
      <c r="D656" s="12"/>
      <c r="E656" s="12"/>
      <c r="F656" s="12"/>
      <c r="G656" s="1"/>
      <c r="H656" s="1"/>
      <c r="I656" s="1"/>
      <c r="J656" s="1"/>
      <c r="K656" s="1"/>
      <c r="L656" s="1"/>
      <c r="M656" s="1"/>
      <c r="N656" s="1"/>
      <c r="O656" s="1"/>
      <c r="P656" s="1"/>
      <c r="Q656" s="1"/>
      <c r="R656" s="1"/>
      <c r="S656" s="1"/>
      <c r="T656" s="1"/>
      <c r="U656" s="1"/>
      <c r="V656" s="1"/>
      <c r="W656" s="1"/>
      <c r="X656" s="1"/>
      <c r="Y656" s="1"/>
      <c r="Z656" s="1"/>
      <c r="AA656" s="1"/>
      <c r="AB656" s="1"/>
    </row>
    <row r="657" spans="1:28" ht="18">
      <c r="A657" s="12"/>
      <c r="B657" s="12"/>
      <c r="C657" s="12"/>
      <c r="D657" s="12"/>
      <c r="E657" s="12"/>
      <c r="F657" s="12"/>
      <c r="G657" s="1"/>
      <c r="H657" s="1"/>
      <c r="I657" s="1"/>
      <c r="J657" s="1"/>
      <c r="K657" s="1"/>
      <c r="L657" s="1"/>
      <c r="M657" s="1"/>
      <c r="N657" s="1"/>
      <c r="O657" s="1"/>
      <c r="P657" s="1"/>
      <c r="Q657" s="1"/>
      <c r="R657" s="1"/>
      <c r="S657" s="1"/>
      <c r="T657" s="1"/>
      <c r="U657" s="1"/>
      <c r="V657" s="1"/>
      <c r="W657" s="1"/>
      <c r="X657" s="1"/>
      <c r="Y657" s="1"/>
      <c r="Z657" s="1"/>
      <c r="AA657" s="1"/>
      <c r="AB657" s="1"/>
    </row>
    <row r="658" spans="1:28" ht="18">
      <c r="A658" s="12"/>
      <c r="B658" s="12"/>
      <c r="C658" s="12"/>
      <c r="D658" s="12"/>
      <c r="E658" s="12"/>
      <c r="F658" s="12"/>
      <c r="G658" s="1"/>
      <c r="H658" s="1"/>
      <c r="I658" s="1"/>
      <c r="J658" s="1"/>
      <c r="K658" s="1"/>
      <c r="L658" s="1"/>
      <c r="M658" s="1"/>
      <c r="N658" s="1"/>
      <c r="O658" s="1"/>
      <c r="P658" s="1"/>
      <c r="Q658" s="1"/>
      <c r="R658" s="1"/>
      <c r="S658" s="1"/>
      <c r="T658" s="1"/>
      <c r="U658" s="1"/>
      <c r="V658" s="1"/>
      <c r="W658" s="1"/>
      <c r="X658" s="1"/>
      <c r="Y658" s="1"/>
      <c r="Z658" s="1"/>
      <c r="AA658" s="1"/>
      <c r="AB658" s="1"/>
    </row>
    <row r="659" spans="1:28" ht="18">
      <c r="A659" s="12"/>
      <c r="B659" s="12"/>
      <c r="C659" s="12"/>
      <c r="D659" s="12"/>
      <c r="E659" s="12"/>
      <c r="F659" s="12"/>
      <c r="G659" s="1"/>
      <c r="H659" s="1"/>
      <c r="I659" s="1"/>
      <c r="J659" s="1"/>
      <c r="K659" s="1"/>
      <c r="L659" s="1"/>
      <c r="M659" s="1"/>
      <c r="N659" s="1"/>
      <c r="O659" s="1"/>
      <c r="P659" s="1"/>
      <c r="Q659" s="1"/>
      <c r="R659" s="1"/>
      <c r="S659" s="1"/>
      <c r="T659" s="1"/>
      <c r="U659" s="1"/>
      <c r="V659" s="1"/>
      <c r="W659" s="1"/>
      <c r="X659" s="1"/>
      <c r="Y659" s="1"/>
      <c r="Z659" s="1"/>
      <c r="AA659" s="1"/>
      <c r="AB659" s="1"/>
    </row>
    <row r="660" spans="1:28" ht="18">
      <c r="A660" s="12"/>
      <c r="B660" s="12"/>
      <c r="C660" s="12"/>
      <c r="D660" s="12"/>
      <c r="E660" s="12"/>
      <c r="F660" s="12"/>
      <c r="G660" s="1"/>
      <c r="H660" s="1"/>
      <c r="I660" s="1"/>
      <c r="J660" s="1"/>
      <c r="K660" s="1"/>
      <c r="L660" s="1"/>
      <c r="M660" s="1"/>
      <c r="N660" s="1"/>
      <c r="O660" s="1"/>
      <c r="P660" s="1"/>
      <c r="Q660" s="1"/>
      <c r="R660" s="1"/>
      <c r="S660" s="1"/>
      <c r="T660" s="1"/>
      <c r="U660" s="1"/>
      <c r="V660" s="1"/>
      <c r="W660" s="1"/>
      <c r="X660" s="1"/>
      <c r="Y660" s="1"/>
      <c r="Z660" s="1"/>
      <c r="AA660" s="1"/>
      <c r="AB660" s="1"/>
    </row>
    <row r="661" spans="1:28" ht="18">
      <c r="A661" s="12"/>
      <c r="B661" s="12"/>
      <c r="C661" s="12"/>
      <c r="D661" s="12"/>
      <c r="E661" s="12"/>
      <c r="F661" s="12"/>
      <c r="G661" s="1"/>
      <c r="H661" s="1"/>
      <c r="I661" s="1"/>
      <c r="J661" s="1"/>
      <c r="K661" s="1"/>
      <c r="L661" s="1"/>
      <c r="M661" s="1"/>
      <c r="N661" s="1"/>
      <c r="O661" s="1"/>
      <c r="P661" s="1"/>
      <c r="Q661" s="1"/>
      <c r="R661" s="1"/>
      <c r="S661" s="1"/>
      <c r="T661" s="1"/>
      <c r="U661" s="1"/>
      <c r="V661" s="1"/>
      <c r="W661" s="1"/>
      <c r="X661" s="1"/>
      <c r="Y661" s="1"/>
      <c r="Z661" s="1"/>
      <c r="AA661" s="1"/>
      <c r="AB661" s="1"/>
    </row>
    <row r="662" spans="1:28" ht="18">
      <c r="A662" s="12"/>
      <c r="B662" s="12"/>
      <c r="C662" s="12"/>
      <c r="D662" s="12"/>
      <c r="E662" s="12"/>
      <c r="F662" s="12"/>
      <c r="G662" s="1"/>
      <c r="H662" s="1"/>
      <c r="I662" s="1"/>
      <c r="J662" s="1"/>
      <c r="K662" s="1"/>
      <c r="L662" s="1"/>
      <c r="M662" s="1"/>
      <c r="N662" s="1"/>
      <c r="O662" s="1"/>
      <c r="P662" s="1"/>
      <c r="Q662" s="1"/>
      <c r="R662" s="1"/>
      <c r="S662" s="1"/>
      <c r="T662" s="1"/>
      <c r="U662" s="1"/>
      <c r="V662" s="1"/>
      <c r="W662" s="1"/>
      <c r="X662" s="1"/>
      <c r="Y662" s="1"/>
      <c r="Z662" s="1"/>
      <c r="AA662" s="1"/>
      <c r="AB662" s="1"/>
    </row>
    <row r="663" spans="1:28" ht="18">
      <c r="A663" s="12"/>
      <c r="B663" s="12"/>
      <c r="C663" s="12"/>
      <c r="D663" s="12"/>
      <c r="E663" s="12"/>
      <c r="F663" s="12"/>
      <c r="G663" s="1"/>
      <c r="H663" s="1"/>
      <c r="I663" s="1"/>
      <c r="J663" s="1"/>
      <c r="K663" s="1"/>
      <c r="L663" s="1"/>
      <c r="M663" s="1"/>
      <c r="N663" s="1"/>
      <c r="O663" s="1"/>
      <c r="P663" s="1"/>
      <c r="Q663" s="1"/>
      <c r="R663" s="1"/>
      <c r="S663" s="1"/>
      <c r="T663" s="1"/>
      <c r="U663" s="1"/>
      <c r="V663" s="1"/>
      <c r="W663" s="1"/>
      <c r="X663" s="1"/>
      <c r="Y663" s="1"/>
      <c r="Z663" s="1"/>
      <c r="AA663" s="1"/>
      <c r="AB663" s="1"/>
    </row>
    <row r="664" spans="1:28" ht="18">
      <c r="A664" s="12"/>
      <c r="B664" s="12"/>
      <c r="C664" s="12"/>
      <c r="D664" s="12"/>
      <c r="E664" s="12"/>
      <c r="F664" s="12"/>
      <c r="G664" s="1"/>
      <c r="H664" s="1"/>
      <c r="I664" s="1"/>
      <c r="J664" s="1"/>
      <c r="K664" s="1"/>
      <c r="L664" s="1"/>
      <c r="M664" s="1"/>
      <c r="N664" s="1"/>
      <c r="O664" s="1"/>
      <c r="P664" s="1"/>
      <c r="Q664" s="1"/>
      <c r="R664" s="1"/>
      <c r="S664" s="1"/>
      <c r="T664" s="1"/>
      <c r="U664" s="1"/>
      <c r="V664" s="1"/>
      <c r="W664" s="1"/>
      <c r="X664" s="1"/>
      <c r="Y664" s="1"/>
      <c r="Z664" s="1"/>
      <c r="AA664" s="1"/>
      <c r="AB664" s="1"/>
    </row>
    <row r="665" spans="1:28" ht="18">
      <c r="A665" s="12"/>
      <c r="B665" s="12"/>
      <c r="C665" s="12"/>
      <c r="D665" s="12"/>
      <c r="E665" s="12"/>
      <c r="F665" s="12"/>
      <c r="G665" s="1"/>
      <c r="H665" s="1"/>
      <c r="I665" s="1"/>
      <c r="J665" s="1"/>
      <c r="K665" s="1"/>
      <c r="L665" s="1"/>
      <c r="M665" s="1"/>
      <c r="N665" s="1"/>
      <c r="O665" s="1"/>
      <c r="P665" s="1"/>
      <c r="Q665" s="1"/>
      <c r="R665" s="1"/>
      <c r="S665" s="1"/>
      <c r="T665" s="1"/>
      <c r="U665" s="1"/>
      <c r="V665" s="1"/>
      <c r="W665" s="1"/>
      <c r="X665" s="1"/>
      <c r="Y665" s="1"/>
      <c r="Z665" s="1"/>
      <c r="AA665" s="1"/>
      <c r="AB665" s="1"/>
    </row>
    <row r="666" spans="1:28" ht="18">
      <c r="A666" s="12"/>
      <c r="B666" s="12"/>
      <c r="C666" s="12"/>
      <c r="D666" s="12"/>
      <c r="E666" s="12"/>
      <c r="F666" s="12"/>
      <c r="G666" s="1"/>
      <c r="H666" s="1"/>
      <c r="I666" s="1"/>
      <c r="J666" s="1"/>
      <c r="K666" s="1"/>
      <c r="L666" s="1"/>
      <c r="M666" s="1"/>
      <c r="N666" s="1"/>
      <c r="O666" s="1"/>
      <c r="P666" s="1"/>
      <c r="Q666" s="1"/>
      <c r="R666" s="1"/>
      <c r="S666" s="1"/>
      <c r="T666" s="1"/>
      <c r="U666" s="1"/>
      <c r="V666" s="1"/>
      <c r="W666" s="1"/>
      <c r="X666" s="1"/>
      <c r="Y666" s="1"/>
      <c r="Z666" s="1"/>
      <c r="AA666" s="1"/>
      <c r="AB666" s="1"/>
    </row>
    <row r="667" spans="1:28" ht="18">
      <c r="A667" s="12"/>
      <c r="B667" s="12"/>
      <c r="C667" s="12"/>
      <c r="D667" s="12"/>
      <c r="E667" s="12"/>
      <c r="F667" s="12"/>
      <c r="G667" s="1"/>
      <c r="H667" s="1"/>
      <c r="I667" s="1"/>
      <c r="J667" s="1"/>
      <c r="K667" s="1"/>
      <c r="L667" s="1"/>
      <c r="M667" s="1"/>
      <c r="N667" s="1"/>
      <c r="O667" s="1"/>
      <c r="P667" s="1"/>
      <c r="Q667" s="1"/>
      <c r="R667" s="1"/>
      <c r="S667" s="1"/>
      <c r="T667" s="1"/>
      <c r="U667" s="1"/>
      <c r="V667" s="1"/>
      <c r="W667" s="1"/>
      <c r="X667" s="1"/>
      <c r="Y667" s="1"/>
      <c r="Z667" s="1"/>
      <c r="AA667" s="1"/>
      <c r="AB667" s="1"/>
    </row>
    <row r="668" spans="1:28" ht="18">
      <c r="A668" s="12"/>
      <c r="B668" s="12"/>
      <c r="C668" s="12"/>
      <c r="D668" s="12"/>
      <c r="E668" s="12"/>
      <c r="F668" s="12"/>
      <c r="G668" s="1"/>
      <c r="H668" s="1"/>
      <c r="I668" s="1"/>
      <c r="J668" s="1"/>
      <c r="K668" s="1"/>
      <c r="L668" s="1"/>
      <c r="M668" s="1"/>
      <c r="N668" s="1"/>
      <c r="O668" s="1"/>
      <c r="P668" s="1"/>
      <c r="Q668" s="1"/>
      <c r="R668" s="1"/>
      <c r="S668" s="1"/>
      <c r="T668" s="1"/>
      <c r="U668" s="1"/>
      <c r="V668" s="1"/>
      <c r="W668" s="1"/>
      <c r="X668" s="1"/>
      <c r="Y668" s="1"/>
      <c r="Z668" s="1"/>
      <c r="AA668" s="1"/>
      <c r="AB668" s="1"/>
    </row>
    <row r="669" spans="1:28" ht="18">
      <c r="A669" s="12"/>
      <c r="B669" s="12"/>
      <c r="C669" s="12"/>
      <c r="D669" s="12"/>
      <c r="E669" s="12"/>
      <c r="F669" s="12"/>
      <c r="G669" s="1"/>
      <c r="H669" s="1"/>
      <c r="I669" s="1"/>
      <c r="J669" s="1"/>
      <c r="K669" s="1"/>
      <c r="L669" s="1"/>
      <c r="M669" s="1"/>
      <c r="N669" s="1"/>
      <c r="O669" s="1"/>
      <c r="P669" s="1"/>
      <c r="Q669" s="1"/>
      <c r="R669" s="1"/>
      <c r="S669" s="1"/>
      <c r="T669" s="1"/>
      <c r="U669" s="1"/>
      <c r="V669" s="1"/>
      <c r="W669" s="1"/>
      <c r="X669" s="1"/>
      <c r="Y669" s="1"/>
      <c r="Z669" s="1"/>
      <c r="AA669" s="1"/>
      <c r="AB669" s="1"/>
    </row>
    <row r="670" spans="1:28" ht="18">
      <c r="A670" s="12"/>
      <c r="B670" s="12"/>
      <c r="C670" s="12"/>
      <c r="D670" s="12"/>
      <c r="E670" s="12"/>
      <c r="F670" s="12"/>
      <c r="G670" s="1"/>
      <c r="H670" s="1"/>
      <c r="I670" s="1"/>
      <c r="J670" s="1"/>
      <c r="K670" s="1"/>
      <c r="L670" s="1"/>
      <c r="M670" s="1"/>
      <c r="N670" s="1"/>
      <c r="O670" s="1"/>
      <c r="P670" s="1"/>
      <c r="Q670" s="1"/>
      <c r="R670" s="1"/>
      <c r="S670" s="1"/>
      <c r="T670" s="1"/>
      <c r="U670" s="1"/>
      <c r="V670" s="1"/>
      <c r="W670" s="1"/>
      <c r="X670" s="1"/>
      <c r="Y670" s="1"/>
      <c r="Z670" s="1"/>
      <c r="AA670" s="1"/>
      <c r="AB670" s="1"/>
    </row>
    <row r="671" spans="1:28" ht="18">
      <c r="A671" s="12"/>
      <c r="B671" s="12"/>
      <c r="C671" s="12"/>
      <c r="D671" s="12"/>
      <c r="E671" s="12"/>
      <c r="F671" s="12"/>
      <c r="G671" s="1"/>
      <c r="H671" s="1"/>
      <c r="I671" s="1"/>
      <c r="J671" s="1"/>
      <c r="K671" s="1"/>
      <c r="L671" s="1"/>
      <c r="M671" s="1"/>
      <c r="N671" s="1"/>
      <c r="O671" s="1"/>
      <c r="P671" s="1"/>
      <c r="Q671" s="1"/>
      <c r="R671" s="1"/>
      <c r="S671" s="1"/>
      <c r="T671" s="1"/>
      <c r="U671" s="1"/>
      <c r="V671" s="1"/>
      <c r="W671" s="1"/>
      <c r="X671" s="1"/>
      <c r="Y671" s="1"/>
      <c r="Z671" s="1"/>
      <c r="AA671" s="1"/>
      <c r="AB671" s="1"/>
    </row>
    <row r="672" spans="1:28" ht="18">
      <c r="A672" s="12"/>
      <c r="B672" s="12"/>
      <c r="C672" s="12"/>
      <c r="D672" s="12"/>
      <c r="E672" s="12"/>
      <c r="F672" s="12"/>
      <c r="G672" s="1"/>
      <c r="H672" s="1"/>
      <c r="I672" s="1"/>
      <c r="J672" s="1"/>
      <c r="K672" s="1"/>
      <c r="L672" s="1"/>
      <c r="M672" s="1"/>
      <c r="N672" s="1"/>
      <c r="O672" s="1"/>
      <c r="P672" s="1"/>
      <c r="Q672" s="1"/>
      <c r="R672" s="1"/>
      <c r="S672" s="1"/>
      <c r="T672" s="1"/>
      <c r="U672" s="1"/>
      <c r="V672" s="1"/>
      <c r="W672" s="1"/>
      <c r="X672" s="1"/>
      <c r="Y672" s="1"/>
      <c r="Z672" s="1"/>
      <c r="AA672" s="1"/>
      <c r="AB672" s="1"/>
    </row>
    <row r="673" spans="1:28" ht="18">
      <c r="A673" s="12"/>
      <c r="B673" s="12"/>
      <c r="C673" s="12"/>
      <c r="D673" s="12"/>
      <c r="E673" s="12"/>
      <c r="F673" s="12"/>
      <c r="G673" s="1"/>
      <c r="H673" s="1"/>
      <c r="I673" s="1"/>
      <c r="J673" s="1"/>
      <c r="K673" s="1"/>
      <c r="L673" s="1"/>
      <c r="M673" s="1"/>
      <c r="N673" s="1"/>
      <c r="O673" s="1"/>
      <c r="P673" s="1"/>
      <c r="Q673" s="1"/>
      <c r="R673" s="1"/>
      <c r="S673" s="1"/>
      <c r="T673" s="1"/>
      <c r="U673" s="1"/>
      <c r="V673" s="1"/>
      <c r="W673" s="1"/>
      <c r="X673" s="1"/>
      <c r="Y673" s="1"/>
      <c r="Z673" s="1"/>
      <c r="AA673" s="1"/>
      <c r="AB673" s="1"/>
    </row>
    <row r="674" spans="1:28" ht="18">
      <c r="A674" s="12"/>
      <c r="B674" s="12"/>
      <c r="C674" s="12"/>
      <c r="D674" s="12"/>
      <c r="E674" s="12"/>
      <c r="F674" s="12"/>
      <c r="G674" s="1"/>
      <c r="H674" s="1"/>
      <c r="I674" s="1"/>
      <c r="J674" s="1"/>
      <c r="K674" s="1"/>
      <c r="L674" s="1"/>
      <c r="M674" s="1"/>
      <c r="N674" s="1"/>
      <c r="O674" s="1"/>
      <c r="P674" s="1"/>
      <c r="Q674" s="1"/>
      <c r="R674" s="1"/>
      <c r="S674" s="1"/>
      <c r="T674" s="1"/>
      <c r="U674" s="1"/>
      <c r="V674" s="1"/>
      <c r="W674" s="1"/>
      <c r="X674" s="1"/>
      <c r="Y674" s="1"/>
      <c r="Z674" s="1"/>
      <c r="AA674" s="1"/>
      <c r="AB674" s="1"/>
    </row>
    <row r="675" spans="1:28" ht="18">
      <c r="A675" s="12"/>
      <c r="B675" s="12"/>
      <c r="C675" s="12"/>
      <c r="D675" s="12"/>
      <c r="E675" s="12"/>
      <c r="F675" s="12"/>
      <c r="G675" s="1"/>
      <c r="H675" s="1"/>
      <c r="I675" s="1"/>
      <c r="J675" s="1"/>
      <c r="K675" s="1"/>
      <c r="L675" s="1"/>
      <c r="M675" s="1"/>
      <c r="N675" s="1"/>
      <c r="O675" s="1"/>
      <c r="P675" s="1"/>
      <c r="Q675" s="1"/>
      <c r="R675" s="1"/>
      <c r="S675" s="1"/>
      <c r="T675" s="1"/>
      <c r="U675" s="1"/>
      <c r="V675" s="1"/>
      <c r="W675" s="1"/>
      <c r="X675" s="1"/>
      <c r="Y675" s="1"/>
      <c r="Z675" s="1"/>
      <c r="AA675" s="1"/>
      <c r="AB675" s="1"/>
    </row>
    <row r="676" spans="1:28" ht="18">
      <c r="A676" s="12"/>
      <c r="B676" s="12"/>
      <c r="C676" s="12"/>
      <c r="D676" s="12"/>
      <c r="E676" s="12"/>
      <c r="F676" s="12"/>
      <c r="G676" s="1"/>
      <c r="H676" s="1"/>
      <c r="I676" s="1"/>
      <c r="J676" s="1"/>
      <c r="K676" s="1"/>
      <c r="L676" s="1"/>
      <c r="M676" s="1"/>
      <c r="N676" s="1"/>
      <c r="O676" s="1"/>
      <c r="P676" s="1"/>
      <c r="Q676" s="1"/>
      <c r="R676" s="1"/>
      <c r="S676" s="1"/>
      <c r="T676" s="1"/>
      <c r="U676" s="1"/>
      <c r="V676" s="1"/>
      <c r="W676" s="1"/>
      <c r="X676" s="1"/>
      <c r="Y676" s="1"/>
      <c r="Z676" s="1"/>
      <c r="AA676" s="1"/>
      <c r="AB676" s="1"/>
    </row>
    <row r="677" spans="1:28" ht="18">
      <c r="A677" s="12"/>
      <c r="B677" s="12"/>
      <c r="C677" s="12"/>
      <c r="D677" s="12"/>
      <c r="E677" s="12"/>
      <c r="F677" s="12"/>
      <c r="G677" s="1"/>
      <c r="H677" s="1"/>
      <c r="I677" s="1"/>
      <c r="J677" s="1"/>
      <c r="K677" s="1"/>
      <c r="L677" s="1"/>
      <c r="M677" s="1"/>
      <c r="N677" s="1"/>
      <c r="O677" s="1"/>
      <c r="P677" s="1"/>
      <c r="Q677" s="1"/>
      <c r="R677" s="1"/>
      <c r="S677" s="1"/>
      <c r="T677" s="1"/>
      <c r="U677" s="1"/>
      <c r="V677" s="1"/>
      <c r="W677" s="1"/>
      <c r="X677" s="1"/>
      <c r="Y677" s="1"/>
      <c r="Z677" s="1"/>
      <c r="AA677" s="1"/>
      <c r="AB677" s="1"/>
    </row>
    <row r="678" spans="1:28" ht="18">
      <c r="A678" s="12"/>
      <c r="B678" s="12"/>
      <c r="C678" s="12"/>
      <c r="D678" s="12"/>
      <c r="E678" s="12"/>
      <c r="F678" s="12"/>
      <c r="G678" s="1"/>
      <c r="H678" s="1"/>
      <c r="I678" s="1"/>
      <c r="J678" s="1"/>
      <c r="K678" s="1"/>
      <c r="L678" s="1"/>
      <c r="M678" s="1"/>
      <c r="N678" s="1"/>
      <c r="O678" s="1"/>
      <c r="P678" s="1"/>
      <c r="Q678" s="1"/>
      <c r="R678" s="1"/>
      <c r="S678" s="1"/>
      <c r="T678" s="1"/>
      <c r="U678" s="1"/>
      <c r="V678" s="1"/>
      <c r="W678" s="1"/>
      <c r="X678" s="1"/>
      <c r="Y678" s="1"/>
      <c r="Z678" s="1"/>
      <c r="AA678" s="1"/>
      <c r="AB678" s="1"/>
    </row>
    <row r="679" spans="1:28" ht="18">
      <c r="A679" s="12"/>
      <c r="B679" s="12"/>
      <c r="C679" s="12"/>
      <c r="D679" s="12"/>
      <c r="E679" s="12"/>
      <c r="F679" s="12"/>
      <c r="G679" s="1"/>
      <c r="H679" s="1"/>
      <c r="I679" s="1"/>
      <c r="J679" s="1"/>
      <c r="K679" s="1"/>
      <c r="L679" s="1"/>
      <c r="M679" s="1"/>
      <c r="N679" s="1"/>
      <c r="O679" s="1"/>
      <c r="P679" s="1"/>
      <c r="Q679" s="1"/>
      <c r="R679" s="1"/>
      <c r="S679" s="1"/>
      <c r="T679" s="1"/>
      <c r="U679" s="1"/>
      <c r="V679" s="1"/>
      <c r="W679" s="1"/>
      <c r="X679" s="1"/>
      <c r="Y679" s="1"/>
      <c r="Z679" s="1"/>
      <c r="AA679" s="1"/>
      <c r="AB679" s="1"/>
    </row>
    <row r="680" spans="1:28" ht="18">
      <c r="A680" s="12"/>
      <c r="B680" s="12"/>
      <c r="C680" s="12"/>
      <c r="D680" s="12"/>
      <c r="E680" s="12"/>
      <c r="F680" s="12"/>
      <c r="G680" s="1"/>
      <c r="H680" s="1"/>
      <c r="I680" s="1"/>
      <c r="J680" s="1"/>
      <c r="K680" s="1"/>
      <c r="L680" s="1"/>
      <c r="M680" s="1"/>
      <c r="N680" s="1"/>
      <c r="O680" s="1"/>
      <c r="P680" s="1"/>
      <c r="Q680" s="1"/>
      <c r="R680" s="1"/>
      <c r="S680" s="1"/>
      <c r="T680" s="1"/>
      <c r="U680" s="1"/>
      <c r="V680" s="1"/>
      <c r="W680" s="1"/>
      <c r="X680" s="1"/>
      <c r="Y680" s="1"/>
      <c r="Z680" s="1"/>
      <c r="AA680" s="1"/>
      <c r="AB680" s="1"/>
    </row>
    <row r="681" spans="1:28" ht="18">
      <c r="A681" s="12"/>
      <c r="B681" s="12"/>
      <c r="C681" s="12"/>
      <c r="D681" s="12"/>
      <c r="E681" s="12"/>
      <c r="F681" s="12"/>
      <c r="G681" s="1"/>
      <c r="H681" s="1"/>
      <c r="I681" s="1"/>
      <c r="J681" s="1"/>
      <c r="K681" s="1"/>
      <c r="L681" s="1"/>
      <c r="M681" s="1"/>
      <c r="N681" s="1"/>
      <c r="O681" s="1"/>
      <c r="P681" s="1"/>
      <c r="Q681" s="1"/>
      <c r="R681" s="1"/>
      <c r="S681" s="1"/>
      <c r="T681" s="1"/>
      <c r="U681" s="1"/>
      <c r="V681" s="1"/>
      <c r="W681" s="1"/>
      <c r="X681" s="1"/>
      <c r="Y681" s="1"/>
      <c r="Z681" s="1"/>
      <c r="AA681" s="1"/>
      <c r="AB681" s="1"/>
    </row>
    <row r="682" spans="1:28" ht="18">
      <c r="A682" s="12"/>
      <c r="B682" s="12"/>
      <c r="C682" s="12"/>
      <c r="D682" s="12"/>
      <c r="E682" s="12"/>
      <c r="F682" s="12"/>
      <c r="G682" s="1"/>
      <c r="H682" s="1"/>
      <c r="I682" s="1"/>
      <c r="J682" s="1"/>
      <c r="K682" s="1"/>
      <c r="L682" s="1"/>
      <c r="M682" s="1"/>
      <c r="N682" s="1"/>
      <c r="O682" s="1"/>
      <c r="P682" s="1"/>
      <c r="Q682" s="1"/>
      <c r="R682" s="1"/>
      <c r="S682" s="1"/>
      <c r="T682" s="1"/>
      <c r="U682" s="1"/>
      <c r="V682" s="1"/>
      <c r="W682" s="1"/>
      <c r="X682" s="1"/>
      <c r="Y682" s="1"/>
      <c r="Z682" s="1"/>
      <c r="AA682" s="1"/>
      <c r="AB682" s="1"/>
    </row>
    <row r="683" spans="1:28" ht="18">
      <c r="A683" s="12"/>
      <c r="B683" s="12"/>
      <c r="C683" s="12"/>
      <c r="D683" s="12"/>
      <c r="E683" s="12"/>
      <c r="F683" s="12"/>
      <c r="G683" s="1"/>
      <c r="H683" s="1"/>
      <c r="I683" s="1"/>
      <c r="J683" s="1"/>
      <c r="K683" s="1"/>
      <c r="L683" s="1"/>
      <c r="M683" s="1"/>
      <c r="N683" s="1"/>
      <c r="O683" s="1"/>
      <c r="P683" s="1"/>
      <c r="Q683" s="1"/>
      <c r="R683" s="1"/>
      <c r="S683" s="1"/>
      <c r="T683" s="1"/>
      <c r="U683" s="1"/>
      <c r="V683" s="1"/>
      <c r="W683" s="1"/>
      <c r="X683" s="1"/>
      <c r="Y683" s="1"/>
      <c r="Z683" s="1"/>
      <c r="AA683" s="1"/>
      <c r="AB683" s="1"/>
    </row>
    <row r="684" spans="1:28" ht="18">
      <c r="A684" s="12"/>
      <c r="B684" s="12"/>
      <c r="C684" s="12"/>
      <c r="D684" s="12"/>
      <c r="E684" s="12"/>
      <c r="F684" s="12"/>
      <c r="G684" s="1"/>
      <c r="H684" s="1"/>
      <c r="I684" s="1"/>
      <c r="J684" s="1"/>
      <c r="K684" s="1"/>
      <c r="L684" s="1"/>
      <c r="M684" s="1"/>
      <c r="N684" s="1"/>
      <c r="O684" s="1"/>
      <c r="P684" s="1"/>
      <c r="Q684" s="1"/>
      <c r="R684" s="1"/>
      <c r="S684" s="1"/>
      <c r="T684" s="1"/>
      <c r="U684" s="1"/>
      <c r="V684" s="1"/>
      <c r="W684" s="1"/>
      <c r="X684" s="1"/>
      <c r="Y684" s="1"/>
      <c r="Z684" s="1"/>
      <c r="AA684" s="1"/>
      <c r="AB684" s="1"/>
    </row>
    <row r="685" spans="1:28" ht="18">
      <c r="A685" s="12"/>
      <c r="B685" s="12"/>
      <c r="C685" s="12"/>
      <c r="D685" s="12"/>
      <c r="E685" s="12"/>
      <c r="F685" s="12"/>
      <c r="G685" s="1"/>
      <c r="H685" s="1"/>
      <c r="I685" s="1"/>
      <c r="J685" s="1"/>
      <c r="K685" s="1"/>
      <c r="L685" s="1"/>
      <c r="M685" s="1"/>
      <c r="N685" s="1"/>
      <c r="O685" s="1"/>
      <c r="P685" s="1"/>
      <c r="Q685" s="1"/>
      <c r="R685" s="1"/>
      <c r="S685" s="1"/>
      <c r="T685" s="1"/>
      <c r="U685" s="1"/>
      <c r="V685" s="1"/>
      <c r="W685" s="1"/>
      <c r="X685" s="1"/>
      <c r="Y685" s="1"/>
      <c r="Z685" s="1"/>
      <c r="AA685" s="1"/>
      <c r="AB685" s="1"/>
    </row>
    <row r="686" spans="1:28" ht="18">
      <c r="A686" s="12"/>
      <c r="B686" s="12"/>
      <c r="C686" s="12"/>
      <c r="D686" s="12"/>
      <c r="E686" s="12"/>
      <c r="F686" s="12"/>
      <c r="G686" s="1"/>
      <c r="H686" s="1"/>
      <c r="I686" s="1"/>
      <c r="J686" s="1"/>
      <c r="K686" s="1"/>
      <c r="L686" s="1"/>
      <c r="M686" s="1"/>
      <c r="N686" s="1"/>
      <c r="O686" s="1"/>
      <c r="P686" s="1"/>
      <c r="Q686" s="1"/>
      <c r="R686" s="1"/>
      <c r="S686" s="1"/>
      <c r="T686" s="1"/>
      <c r="U686" s="1"/>
      <c r="V686" s="1"/>
      <c r="W686" s="1"/>
      <c r="X686" s="1"/>
      <c r="Y686" s="1"/>
      <c r="Z686" s="1"/>
      <c r="AA686" s="1"/>
      <c r="AB686" s="1"/>
    </row>
    <row r="687" spans="1:28" ht="18">
      <c r="A687" s="12"/>
      <c r="B687" s="12"/>
      <c r="C687" s="12"/>
      <c r="D687" s="12"/>
      <c r="E687" s="12"/>
      <c r="F687" s="12"/>
      <c r="G687" s="1"/>
      <c r="H687" s="1"/>
      <c r="I687" s="1"/>
      <c r="J687" s="1"/>
      <c r="K687" s="1"/>
      <c r="L687" s="1"/>
      <c r="M687" s="1"/>
      <c r="N687" s="1"/>
      <c r="O687" s="1"/>
      <c r="P687" s="1"/>
      <c r="Q687" s="1"/>
      <c r="R687" s="1"/>
      <c r="S687" s="1"/>
      <c r="T687" s="1"/>
      <c r="U687" s="1"/>
      <c r="V687" s="1"/>
      <c r="W687" s="1"/>
      <c r="X687" s="1"/>
      <c r="Y687" s="1"/>
      <c r="Z687" s="1"/>
      <c r="AA687" s="1"/>
      <c r="AB687" s="1"/>
    </row>
    <row r="688" spans="1:28" ht="18">
      <c r="A688" s="12"/>
      <c r="B688" s="12"/>
      <c r="C688" s="12"/>
      <c r="D688" s="12"/>
      <c r="E688" s="12"/>
      <c r="F688" s="12"/>
      <c r="G688" s="1"/>
      <c r="H688" s="1"/>
      <c r="I688" s="1"/>
      <c r="J688" s="1"/>
      <c r="K688" s="1"/>
      <c r="L688" s="1"/>
      <c r="M688" s="1"/>
      <c r="N688" s="1"/>
      <c r="O688" s="1"/>
      <c r="P688" s="1"/>
      <c r="Q688" s="1"/>
      <c r="R688" s="1"/>
      <c r="S688" s="1"/>
      <c r="T688" s="1"/>
      <c r="U688" s="1"/>
      <c r="V688" s="1"/>
      <c r="W688" s="1"/>
      <c r="X688" s="1"/>
      <c r="Y688" s="1"/>
      <c r="Z688" s="1"/>
      <c r="AA688" s="1"/>
      <c r="AB688" s="1"/>
    </row>
    <row r="689" spans="1:28" ht="18">
      <c r="A689" s="12"/>
      <c r="B689" s="12"/>
      <c r="C689" s="12"/>
      <c r="D689" s="12"/>
      <c r="E689" s="12"/>
      <c r="F689" s="12"/>
      <c r="G689" s="1"/>
      <c r="H689" s="1"/>
      <c r="I689" s="1"/>
      <c r="J689" s="1"/>
      <c r="K689" s="1"/>
      <c r="L689" s="1"/>
      <c r="M689" s="1"/>
      <c r="N689" s="1"/>
      <c r="O689" s="1"/>
      <c r="P689" s="1"/>
      <c r="Q689" s="1"/>
      <c r="R689" s="1"/>
      <c r="S689" s="1"/>
      <c r="T689" s="1"/>
      <c r="U689" s="1"/>
      <c r="V689" s="1"/>
      <c r="W689" s="1"/>
      <c r="X689" s="1"/>
      <c r="Y689" s="1"/>
      <c r="Z689" s="1"/>
      <c r="AA689" s="1"/>
      <c r="AB689" s="1"/>
    </row>
    <row r="690" spans="1:28" ht="18">
      <c r="A690" s="12"/>
      <c r="B690" s="12"/>
      <c r="C690" s="12"/>
      <c r="D690" s="12"/>
      <c r="E690" s="12"/>
      <c r="F690" s="12"/>
      <c r="G690" s="1"/>
      <c r="H690" s="1"/>
      <c r="I690" s="1"/>
      <c r="J690" s="1"/>
      <c r="K690" s="1"/>
      <c r="L690" s="1"/>
      <c r="M690" s="1"/>
      <c r="N690" s="1"/>
      <c r="O690" s="1"/>
      <c r="P690" s="1"/>
      <c r="Q690" s="1"/>
      <c r="R690" s="1"/>
      <c r="S690" s="1"/>
      <c r="T690" s="1"/>
      <c r="U690" s="1"/>
      <c r="V690" s="1"/>
      <c r="W690" s="1"/>
      <c r="X690" s="1"/>
      <c r="Y690" s="1"/>
      <c r="Z690" s="1"/>
      <c r="AA690" s="1"/>
      <c r="AB690" s="1"/>
    </row>
    <row r="691" spans="1:28" ht="18">
      <c r="A691" s="12"/>
      <c r="B691" s="12"/>
      <c r="C691" s="12"/>
      <c r="D691" s="12"/>
      <c r="E691" s="12"/>
      <c r="F691" s="12"/>
      <c r="G691" s="1"/>
      <c r="H691" s="1"/>
      <c r="I691" s="1"/>
      <c r="J691" s="1"/>
      <c r="K691" s="1"/>
      <c r="L691" s="1"/>
      <c r="M691" s="1"/>
      <c r="N691" s="1"/>
      <c r="O691" s="1"/>
      <c r="P691" s="1"/>
      <c r="Q691" s="1"/>
      <c r="R691" s="1"/>
      <c r="S691" s="1"/>
      <c r="T691" s="1"/>
      <c r="U691" s="1"/>
      <c r="V691" s="1"/>
      <c r="W691" s="1"/>
      <c r="X691" s="1"/>
      <c r="Y691" s="1"/>
      <c r="Z691" s="1"/>
      <c r="AA691" s="1"/>
      <c r="AB691" s="1"/>
    </row>
    <row r="692" spans="1:28" ht="18">
      <c r="A692" s="12"/>
      <c r="B692" s="12"/>
      <c r="C692" s="12"/>
      <c r="D692" s="12"/>
      <c r="E692" s="12"/>
      <c r="F692" s="12"/>
      <c r="G692" s="1"/>
      <c r="H692" s="1"/>
      <c r="I692" s="1"/>
      <c r="J692" s="1"/>
      <c r="K692" s="1"/>
      <c r="L692" s="1"/>
      <c r="M692" s="1"/>
      <c r="N692" s="1"/>
      <c r="O692" s="1"/>
      <c r="P692" s="1"/>
      <c r="Q692" s="1"/>
      <c r="R692" s="1"/>
      <c r="S692" s="1"/>
      <c r="T692" s="1"/>
      <c r="U692" s="1"/>
      <c r="V692" s="1"/>
      <c r="W692" s="1"/>
      <c r="X692" s="1"/>
      <c r="Y692" s="1"/>
      <c r="Z692" s="1"/>
      <c r="AA692" s="1"/>
      <c r="AB692" s="1"/>
    </row>
    <row r="693" spans="1:28" ht="18">
      <c r="A693" s="12"/>
      <c r="B693" s="12"/>
      <c r="C693" s="12"/>
      <c r="D693" s="12"/>
      <c r="E693" s="12"/>
      <c r="F693" s="12"/>
      <c r="G693" s="1"/>
      <c r="H693" s="1"/>
      <c r="I693" s="1"/>
      <c r="J693" s="1"/>
      <c r="K693" s="1"/>
      <c r="L693" s="1"/>
      <c r="M693" s="1"/>
      <c r="N693" s="1"/>
      <c r="O693" s="1"/>
      <c r="P693" s="1"/>
      <c r="Q693" s="1"/>
      <c r="R693" s="1"/>
      <c r="S693" s="1"/>
      <c r="T693" s="1"/>
      <c r="U693" s="1"/>
      <c r="V693" s="1"/>
      <c r="W693" s="1"/>
      <c r="X693" s="1"/>
      <c r="Y693" s="1"/>
      <c r="Z693" s="1"/>
      <c r="AA693" s="1"/>
      <c r="AB693" s="1"/>
    </row>
    <row r="694" spans="1:28" ht="18">
      <c r="A694" s="12"/>
      <c r="B694" s="12"/>
      <c r="C694" s="12"/>
      <c r="D694" s="12"/>
      <c r="E694" s="12"/>
      <c r="F694" s="12"/>
      <c r="G694" s="1"/>
      <c r="H694" s="1"/>
      <c r="I694" s="1"/>
      <c r="J694" s="1"/>
      <c r="K694" s="1"/>
      <c r="L694" s="1"/>
      <c r="M694" s="1"/>
      <c r="N694" s="1"/>
      <c r="O694" s="1"/>
      <c r="P694" s="1"/>
      <c r="Q694" s="1"/>
      <c r="R694" s="1"/>
      <c r="S694" s="1"/>
      <c r="T694" s="1"/>
      <c r="U694" s="1"/>
      <c r="V694" s="1"/>
      <c r="W694" s="1"/>
      <c r="X694" s="1"/>
      <c r="Y694" s="1"/>
      <c r="Z694" s="1"/>
      <c r="AA694" s="1"/>
      <c r="AB694" s="1"/>
    </row>
    <row r="695" spans="1:28" ht="18">
      <c r="A695" s="12"/>
      <c r="B695" s="12"/>
      <c r="C695" s="12"/>
      <c r="D695" s="12"/>
      <c r="E695" s="12"/>
      <c r="F695" s="12"/>
      <c r="G695" s="1"/>
      <c r="H695" s="1"/>
      <c r="I695" s="1"/>
      <c r="J695" s="1"/>
      <c r="K695" s="1"/>
      <c r="L695" s="1"/>
      <c r="M695" s="1"/>
      <c r="N695" s="1"/>
      <c r="O695" s="1"/>
      <c r="P695" s="1"/>
      <c r="Q695" s="1"/>
      <c r="R695" s="1"/>
      <c r="S695" s="1"/>
      <c r="T695" s="1"/>
      <c r="U695" s="1"/>
      <c r="V695" s="1"/>
      <c r="W695" s="1"/>
      <c r="X695" s="1"/>
      <c r="Y695" s="1"/>
      <c r="Z695" s="1"/>
      <c r="AA695" s="1"/>
      <c r="AB695" s="1"/>
    </row>
    <row r="696" spans="1:28" ht="18">
      <c r="A696" s="12"/>
      <c r="B696" s="12"/>
      <c r="C696" s="12"/>
      <c r="D696" s="12"/>
      <c r="E696" s="12"/>
      <c r="F696" s="12"/>
      <c r="G696" s="1"/>
      <c r="H696" s="1"/>
      <c r="I696" s="1"/>
      <c r="J696" s="1"/>
      <c r="K696" s="1"/>
      <c r="L696" s="1"/>
      <c r="M696" s="1"/>
      <c r="N696" s="1"/>
      <c r="O696" s="1"/>
      <c r="P696" s="1"/>
      <c r="Q696" s="1"/>
      <c r="R696" s="1"/>
      <c r="S696" s="1"/>
      <c r="T696" s="1"/>
      <c r="U696" s="1"/>
      <c r="V696" s="1"/>
      <c r="W696" s="1"/>
      <c r="X696" s="1"/>
      <c r="Y696" s="1"/>
      <c r="Z696" s="1"/>
      <c r="AA696" s="1"/>
      <c r="AB696" s="1"/>
    </row>
    <row r="697" spans="1:28" ht="18">
      <c r="A697" s="12"/>
      <c r="B697" s="12"/>
      <c r="C697" s="12"/>
      <c r="D697" s="12"/>
      <c r="E697" s="12"/>
      <c r="F697" s="12"/>
      <c r="G697" s="1"/>
      <c r="H697" s="1"/>
      <c r="I697" s="1"/>
      <c r="J697" s="1"/>
      <c r="K697" s="1"/>
      <c r="L697" s="1"/>
      <c r="M697" s="1"/>
      <c r="N697" s="1"/>
      <c r="O697" s="1"/>
      <c r="P697" s="1"/>
      <c r="Q697" s="1"/>
      <c r="R697" s="1"/>
      <c r="S697" s="1"/>
      <c r="T697" s="1"/>
      <c r="U697" s="1"/>
      <c r="V697" s="1"/>
      <c r="W697" s="1"/>
      <c r="X697" s="1"/>
      <c r="Y697" s="1"/>
      <c r="Z697" s="1"/>
      <c r="AA697" s="1"/>
      <c r="AB697" s="1"/>
    </row>
    <row r="698" spans="1:28" ht="18">
      <c r="A698" s="12"/>
      <c r="B698" s="12"/>
      <c r="C698" s="12"/>
      <c r="D698" s="12"/>
      <c r="E698" s="12"/>
      <c r="F698" s="12"/>
      <c r="G698" s="1"/>
      <c r="H698" s="1"/>
      <c r="I698" s="1"/>
      <c r="J698" s="1"/>
      <c r="K698" s="1"/>
      <c r="L698" s="1"/>
      <c r="M698" s="1"/>
      <c r="N698" s="1"/>
      <c r="O698" s="1"/>
      <c r="P698" s="1"/>
      <c r="Q698" s="1"/>
      <c r="R698" s="1"/>
      <c r="S698" s="1"/>
      <c r="T698" s="1"/>
      <c r="U698" s="1"/>
      <c r="V698" s="1"/>
      <c r="W698" s="1"/>
      <c r="X698" s="1"/>
      <c r="Y698" s="1"/>
      <c r="Z698" s="1"/>
      <c r="AA698" s="1"/>
      <c r="AB698" s="1"/>
    </row>
    <row r="699" spans="1:28" ht="18">
      <c r="A699" s="12"/>
      <c r="B699" s="12"/>
      <c r="C699" s="12"/>
      <c r="D699" s="12"/>
      <c r="E699" s="12"/>
      <c r="F699" s="12"/>
      <c r="G699" s="1"/>
      <c r="H699" s="1"/>
      <c r="I699" s="1"/>
      <c r="J699" s="1"/>
      <c r="K699" s="1"/>
      <c r="L699" s="1"/>
      <c r="M699" s="1"/>
      <c r="N699" s="1"/>
      <c r="O699" s="1"/>
      <c r="P699" s="1"/>
      <c r="Q699" s="1"/>
      <c r="R699" s="1"/>
      <c r="S699" s="1"/>
      <c r="T699" s="1"/>
      <c r="U699" s="1"/>
      <c r="V699" s="1"/>
      <c r="W699" s="1"/>
      <c r="X699" s="1"/>
      <c r="Y699" s="1"/>
      <c r="Z699" s="1"/>
      <c r="AA699" s="1"/>
      <c r="AB699" s="1"/>
    </row>
    <row r="700" spans="1:28" ht="18">
      <c r="A700" s="12"/>
      <c r="B700" s="12"/>
      <c r="C700" s="12"/>
      <c r="D700" s="12"/>
      <c r="E700" s="12"/>
      <c r="F700" s="12"/>
      <c r="G700" s="1"/>
      <c r="H700" s="1"/>
      <c r="I700" s="1"/>
      <c r="J700" s="1"/>
      <c r="K700" s="1"/>
      <c r="L700" s="1"/>
      <c r="M700" s="1"/>
      <c r="N700" s="1"/>
      <c r="O700" s="1"/>
      <c r="P700" s="1"/>
      <c r="Q700" s="1"/>
      <c r="R700" s="1"/>
      <c r="S700" s="1"/>
      <c r="T700" s="1"/>
      <c r="U700" s="1"/>
      <c r="V700" s="1"/>
      <c r="W700" s="1"/>
      <c r="X700" s="1"/>
      <c r="Y700" s="1"/>
      <c r="Z700" s="1"/>
      <c r="AA700" s="1"/>
      <c r="AB700" s="1"/>
    </row>
    <row r="701" spans="1:28" ht="18">
      <c r="A701" s="12"/>
      <c r="B701" s="12"/>
      <c r="C701" s="12"/>
      <c r="D701" s="12"/>
      <c r="E701" s="12"/>
      <c r="F701" s="12"/>
      <c r="G701" s="1"/>
      <c r="H701" s="1"/>
      <c r="I701" s="1"/>
      <c r="J701" s="1"/>
      <c r="K701" s="1"/>
      <c r="L701" s="1"/>
      <c r="M701" s="1"/>
      <c r="N701" s="1"/>
      <c r="O701" s="1"/>
      <c r="P701" s="1"/>
      <c r="Q701" s="1"/>
      <c r="R701" s="1"/>
      <c r="S701" s="1"/>
      <c r="T701" s="1"/>
      <c r="U701" s="1"/>
      <c r="V701" s="1"/>
      <c r="W701" s="1"/>
      <c r="X701" s="1"/>
      <c r="Y701" s="1"/>
      <c r="Z701" s="1"/>
      <c r="AA701" s="1"/>
      <c r="AB701" s="1"/>
    </row>
    <row r="702" spans="1:28" ht="18">
      <c r="A702" s="12"/>
      <c r="B702" s="12"/>
      <c r="C702" s="12"/>
      <c r="D702" s="12"/>
      <c r="E702" s="12"/>
      <c r="F702" s="12"/>
      <c r="G702" s="1"/>
      <c r="H702" s="1"/>
      <c r="I702" s="1"/>
      <c r="J702" s="1"/>
      <c r="K702" s="1"/>
      <c r="L702" s="1"/>
      <c r="M702" s="1"/>
      <c r="N702" s="1"/>
      <c r="O702" s="1"/>
      <c r="P702" s="1"/>
      <c r="Q702" s="1"/>
      <c r="R702" s="1"/>
      <c r="S702" s="1"/>
      <c r="T702" s="1"/>
      <c r="U702" s="1"/>
      <c r="V702" s="1"/>
      <c r="W702" s="1"/>
      <c r="X702" s="1"/>
      <c r="Y702" s="1"/>
      <c r="Z702" s="1"/>
      <c r="AA702" s="1"/>
      <c r="AB702" s="1"/>
    </row>
    <row r="703" spans="1:28" ht="18">
      <c r="A703" s="12"/>
      <c r="B703" s="12"/>
      <c r="C703" s="12"/>
      <c r="D703" s="12"/>
      <c r="E703" s="12"/>
      <c r="F703" s="12"/>
      <c r="G703" s="1"/>
      <c r="H703" s="1"/>
      <c r="I703" s="1"/>
      <c r="J703" s="1"/>
      <c r="K703" s="1"/>
      <c r="L703" s="1"/>
      <c r="M703" s="1"/>
      <c r="N703" s="1"/>
      <c r="O703" s="1"/>
      <c r="P703" s="1"/>
      <c r="Q703" s="1"/>
      <c r="R703" s="1"/>
      <c r="S703" s="1"/>
      <c r="T703" s="1"/>
      <c r="U703" s="1"/>
      <c r="V703" s="1"/>
      <c r="W703" s="1"/>
      <c r="X703" s="1"/>
      <c r="Y703" s="1"/>
      <c r="Z703" s="1"/>
      <c r="AA703" s="1"/>
      <c r="AB703" s="1"/>
    </row>
    <row r="704" spans="1:28" ht="18">
      <c r="A704" s="12"/>
      <c r="B704" s="12"/>
      <c r="C704" s="12"/>
      <c r="D704" s="12"/>
      <c r="E704" s="12"/>
      <c r="F704" s="12"/>
      <c r="G704" s="1"/>
      <c r="H704" s="1"/>
      <c r="I704" s="1"/>
      <c r="J704" s="1"/>
      <c r="K704" s="1"/>
      <c r="L704" s="1"/>
      <c r="M704" s="1"/>
      <c r="N704" s="1"/>
      <c r="O704" s="1"/>
      <c r="P704" s="1"/>
      <c r="Q704" s="1"/>
      <c r="R704" s="1"/>
      <c r="S704" s="1"/>
      <c r="T704" s="1"/>
      <c r="U704" s="1"/>
      <c r="V704" s="1"/>
      <c r="W704" s="1"/>
      <c r="X704" s="1"/>
      <c r="Y704" s="1"/>
      <c r="Z704" s="1"/>
      <c r="AA704" s="1"/>
      <c r="AB704" s="1"/>
    </row>
    <row r="705" spans="1:28" ht="18">
      <c r="A705" s="12"/>
      <c r="B705" s="12"/>
      <c r="C705" s="12"/>
      <c r="D705" s="12"/>
      <c r="E705" s="12"/>
      <c r="F705" s="12"/>
      <c r="G705" s="1"/>
      <c r="H705" s="1"/>
      <c r="I705" s="1"/>
      <c r="J705" s="1"/>
      <c r="K705" s="1"/>
      <c r="L705" s="1"/>
      <c r="M705" s="1"/>
      <c r="N705" s="1"/>
      <c r="O705" s="1"/>
      <c r="P705" s="1"/>
      <c r="Q705" s="1"/>
      <c r="R705" s="1"/>
      <c r="S705" s="1"/>
      <c r="T705" s="1"/>
      <c r="U705" s="1"/>
      <c r="V705" s="1"/>
      <c r="W705" s="1"/>
      <c r="X705" s="1"/>
      <c r="Y705" s="1"/>
      <c r="Z705" s="1"/>
      <c r="AA705" s="1"/>
      <c r="AB705" s="1"/>
    </row>
    <row r="706" spans="1:28" ht="18">
      <c r="A706" s="12"/>
      <c r="B706" s="12"/>
      <c r="C706" s="12"/>
      <c r="D706" s="12"/>
      <c r="E706" s="12"/>
      <c r="F706" s="12"/>
      <c r="G706" s="1"/>
      <c r="H706" s="1"/>
      <c r="I706" s="1"/>
      <c r="J706" s="1"/>
      <c r="K706" s="1"/>
      <c r="L706" s="1"/>
      <c r="M706" s="1"/>
      <c r="N706" s="1"/>
      <c r="O706" s="1"/>
      <c r="P706" s="1"/>
      <c r="Q706" s="1"/>
      <c r="R706" s="1"/>
      <c r="S706" s="1"/>
      <c r="T706" s="1"/>
      <c r="U706" s="1"/>
      <c r="V706" s="1"/>
      <c r="W706" s="1"/>
      <c r="X706" s="1"/>
      <c r="Y706" s="1"/>
      <c r="Z706" s="1"/>
      <c r="AA706" s="1"/>
      <c r="AB706" s="1"/>
    </row>
    <row r="707" spans="1:28" ht="18">
      <c r="A707" s="12"/>
      <c r="B707" s="12"/>
      <c r="C707" s="12"/>
      <c r="D707" s="12"/>
      <c r="E707" s="12"/>
      <c r="F707" s="12"/>
      <c r="G707" s="1"/>
      <c r="H707" s="1"/>
      <c r="I707" s="1"/>
      <c r="J707" s="1"/>
      <c r="K707" s="1"/>
      <c r="L707" s="1"/>
      <c r="M707" s="1"/>
      <c r="N707" s="1"/>
      <c r="O707" s="1"/>
      <c r="P707" s="1"/>
      <c r="Q707" s="1"/>
      <c r="R707" s="1"/>
      <c r="S707" s="1"/>
      <c r="T707" s="1"/>
      <c r="U707" s="1"/>
      <c r="V707" s="1"/>
      <c r="W707" s="1"/>
      <c r="X707" s="1"/>
      <c r="Y707" s="1"/>
      <c r="Z707" s="1"/>
      <c r="AA707" s="1"/>
      <c r="AB707" s="1"/>
    </row>
    <row r="708" spans="1:28" ht="18">
      <c r="A708" s="12"/>
      <c r="B708" s="12"/>
      <c r="C708" s="12"/>
      <c r="D708" s="12"/>
      <c r="E708" s="12"/>
      <c r="F708" s="12"/>
      <c r="G708" s="1"/>
      <c r="H708" s="1"/>
      <c r="I708" s="1"/>
      <c r="J708" s="1"/>
      <c r="K708" s="1"/>
      <c r="L708" s="1"/>
      <c r="M708" s="1"/>
      <c r="N708" s="1"/>
      <c r="O708" s="1"/>
      <c r="P708" s="1"/>
      <c r="Q708" s="1"/>
      <c r="R708" s="1"/>
      <c r="S708" s="1"/>
      <c r="T708" s="1"/>
      <c r="U708" s="1"/>
      <c r="V708" s="1"/>
      <c r="W708" s="1"/>
      <c r="X708" s="1"/>
      <c r="Y708" s="1"/>
      <c r="Z708" s="1"/>
      <c r="AA708" s="1"/>
      <c r="AB708" s="1"/>
    </row>
    <row r="709" spans="1:28" ht="18">
      <c r="A709" s="12"/>
      <c r="B709" s="12"/>
      <c r="C709" s="12"/>
      <c r="D709" s="12"/>
      <c r="E709" s="12"/>
      <c r="F709" s="12"/>
      <c r="G709" s="1"/>
      <c r="H709" s="1"/>
      <c r="I709" s="1"/>
      <c r="J709" s="1"/>
      <c r="K709" s="1"/>
      <c r="L709" s="1"/>
      <c r="M709" s="1"/>
      <c r="N709" s="1"/>
      <c r="O709" s="1"/>
      <c r="P709" s="1"/>
      <c r="Q709" s="1"/>
      <c r="R709" s="1"/>
      <c r="S709" s="1"/>
      <c r="T709" s="1"/>
      <c r="U709" s="1"/>
      <c r="V709" s="1"/>
      <c r="W709" s="1"/>
      <c r="X709" s="1"/>
      <c r="Y709" s="1"/>
      <c r="Z709" s="1"/>
      <c r="AA709" s="1"/>
      <c r="AB709" s="1"/>
    </row>
    <row r="710" spans="1:28" ht="18">
      <c r="A710" s="12"/>
      <c r="B710" s="12"/>
      <c r="C710" s="12"/>
      <c r="D710" s="12"/>
      <c r="E710" s="12"/>
      <c r="F710" s="12"/>
      <c r="G710" s="1"/>
      <c r="H710" s="1"/>
      <c r="I710" s="1"/>
      <c r="J710" s="1"/>
      <c r="K710" s="1"/>
      <c r="L710" s="1"/>
      <c r="M710" s="1"/>
      <c r="N710" s="1"/>
      <c r="O710" s="1"/>
      <c r="P710" s="1"/>
      <c r="Q710" s="1"/>
      <c r="R710" s="1"/>
      <c r="S710" s="1"/>
      <c r="T710" s="1"/>
      <c r="U710" s="1"/>
      <c r="V710" s="1"/>
      <c r="W710" s="1"/>
      <c r="X710" s="1"/>
      <c r="Y710" s="1"/>
      <c r="Z710" s="1"/>
      <c r="AA710" s="1"/>
      <c r="AB710" s="1"/>
    </row>
    <row r="711" spans="1:28" ht="18">
      <c r="A711" s="12"/>
      <c r="B711" s="12"/>
      <c r="C711" s="12"/>
      <c r="D711" s="12"/>
      <c r="E711" s="12"/>
      <c r="F711" s="12"/>
      <c r="G711" s="1"/>
      <c r="H711" s="1"/>
      <c r="I711" s="1"/>
      <c r="J711" s="1"/>
      <c r="K711" s="1"/>
      <c r="L711" s="1"/>
      <c r="M711" s="1"/>
      <c r="N711" s="1"/>
      <c r="O711" s="1"/>
      <c r="P711" s="1"/>
      <c r="Q711" s="1"/>
      <c r="R711" s="1"/>
      <c r="S711" s="1"/>
      <c r="T711" s="1"/>
      <c r="U711" s="1"/>
      <c r="V711" s="1"/>
      <c r="W711" s="1"/>
      <c r="X711" s="1"/>
      <c r="Y711" s="1"/>
      <c r="Z711" s="1"/>
      <c r="AA711" s="1"/>
      <c r="AB711" s="1"/>
    </row>
    <row r="712" spans="1:28" ht="18">
      <c r="A712" s="12"/>
      <c r="B712" s="12"/>
      <c r="C712" s="12"/>
      <c r="D712" s="12"/>
      <c r="E712" s="12"/>
      <c r="F712" s="12"/>
      <c r="G712" s="1"/>
      <c r="H712" s="1"/>
      <c r="I712" s="1"/>
      <c r="J712" s="1"/>
      <c r="K712" s="1"/>
      <c r="L712" s="1"/>
      <c r="M712" s="1"/>
      <c r="N712" s="1"/>
      <c r="O712" s="1"/>
      <c r="P712" s="1"/>
      <c r="Q712" s="1"/>
      <c r="R712" s="1"/>
      <c r="S712" s="1"/>
      <c r="T712" s="1"/>
      <c r="U712" s="1"/>
      <c r="V712" s="1"/>
      <c r="W712" s="1"/>
      <c r="X712" s="1"/>
      <c r="Y712" s="1"/>
      <c r="Z712" s="1"/>
      <c r="AA712" s="1"/>
      <c r="AB712" s="1"/>
    </row>
    <row r="713" spans="1:28" ht="18">
      <c r="A713" s="12"/>
      <c r="B713" s="12"/>
      <c r="C713" s="12"/>
      <c r="D713" s="12"/>
      <c r="E713" s="12"/>
      <c r="F713" s="12"/>
      <c r="G713" s="1"/>
      <c r="H713" s="1"/>
      <c r="I713" s="1"/>
      <c r="J713" s="1"/>
      <c r="K713" s="1"/>
      <c r="L713" s="1"/>
      <c r="M713" s="1"/>
      <c r="N713" s="1"/>
      <c r="O713" s="1"/>
      <c r="P713" s="1"/>
      <c r="Q713" s="1"/>
      <c r="R713" s="1"/>
      <c r="S713" s="1"/>
      <c r="T713" s="1"/>
      <c r="U713" s="1"/>
      <c r="V713" s="1"/>
      <c r="W713" s="1"/>
      <c r="X713" s="1"/>
      <c r="Y713" s="1"/>
      <c r="Z713" s="1"/>
      <c r="AA713" s="1"/>
      <c r="AB713" s="1"/>
    </row>
    <row r="714" spans="1:28" ht="18">
      <c r="A714" s="12"/>
      <c r="B714" s="12"/>
      <c r="C714" s="12"/>
      <c r="D714" s="12"/>
      <c r="E714" s="12"/>
      <c r="F714" s="12"/>
      <c r="G714" s="1"/>
      <c r="H714" s="1"/>
      <c r="I714" s="1"/>
      <c r="J714" s="1"/>
      <c r="K714" s="1"/>
      <c r="L714" s="1"/>
      <c r="M714" s="1"/>
      <c r="N714" s="1"/>
      <c r="O714" s="1"/>
      <c r="P714" s="1"/>
      <c r="Q714" s="1"/>
      <c r="R714" s="1"/>
      <c r="S714" s="1"/>
      <c r="T714" s="1"/>
      <c r="U714" s="1"/>
      <c r="V714" s="1"/>
      <c r="W714" s="1"/>
      <c r="X714" s="1"/>
      <c r="Y714" s="1"/>
      <c r="Z714" s="1"/>
      <c r="AA714" s="1"/>
      <c r="AB714" s="1"/>
    </row>
    <row r="715" spans="1:28" ht="18">
      <c r="A715" s="12"/>
      <c r="B715" s="12"/>
      <c r="C715" s="12"/>
      <c r="D715" s="12"/>
      <c r="E715" s="12"/>
      <c r="F715" s="12"/>
      <c r="G715" s="1"/>
      <c r="H715" s="1"/>
      <c r="I715" s="1"/>
      <c r="J715" s="1"/>
      <c r="K715" s="1"/>
      <c r="L715" s="1"/>
      <c r="M715" s="1"/>
      <c r="N715" s="1"/>
      <c r="O715" s="1"/>
      <c r="P715" s="1"/>
      <c r="Q715" s="1"/>
      <c r="R715" s="1"/>
      <c r="S715" s="1"/>
      <c r="T715" s="1"/>
      <c r="U715" s="1"/>
      <c r="V715" s="1"/>
      <c r="W715" s="1"/>
      <c r="X715" s="1"/>
      <c r="Y715" s="1"/>
      <c r="Z715" s="1"/>
      <c r="AA715" s="1"/>
      <c r="AB715" s="1"/>
    </row>
    <row r="716" spans="1:28" ht="18">
      <c r="A716" s="12"/>
      <c r="B716" s="12"/>
      <c r="C716" s="12"/>
      <c r="D716" s="12"/>
      <c r="E716" s="12"/>
      <c r="F716" s="12"/>
      <c r="G716" s="1"/>
      <c r="H716" s="1"/>
      <c r="I716" s="1"/>
      <c r="J716" s="1"/>
      <c r="K716" s="1"/>
      <c r="L716" s="1"/>
      <c r="M716" s="1"/>
      <c r="N716" s="1"/>
      <c r="O716" s="1"/>
      <c r="P716" s="1"/>
      <c r="Q716" s="1"/>
      <c r="R716" s="1"/>
      <c r="S716" s="1"/>
      <c r="T716" s="1"/>
      <c r="U716" s="1"/>
      <c r="V716" s="1"/>
      <c r="W716" s="1"/>
      <c r="X716" s="1"/>
      <c r="Y716" s="1"/>
      <c r="Z716" s="1"/>
      <c r="AA716" s="1"/>
      <c r="AB716" s="1"/>
    </row>
    <row r="717" spans="1:28" ht="18">
      <c r="A717" s="12"/>
      <c r="B717" s="12"/>
      <c r="C717" s="12"/>
      <c r="D717" s="12"/>
      <c r="E717" s="12"/>
      <c r="F717" s="12"/>
      <c r="G717" s="1"/>
      <c r="H717" s="1"/>
      <c r="I717" s="1"/>
      <c r="J717" s="1"/>
      <c r="K717" s="1"/>
      <c r="L717" s="1"/>
      <c r="M717" s="1"/>
      <c r="N717" s="1"/>
      <c r="O717" s="1"/>
      <c r="P717" s="1"/>
      <c r="Q717" s="1"/>
      <c r="R717" s="1"/>
      <c r="S717" s="1"/>
      <c r="T717" s="1"/>
      <c r="U717" s="1"/>
      <c r="V717" s="1"/>
      <c r="W717" s="1"/>
      <c r="X717" s="1"/>
      <c r="Y717" s="1"/>
      <c r="Z717" s="1"/>
      <c r="AA717" s="1"/>
      <c r="AB717" s="1"/>
    </row>
    <row r="718" spans="1:28" ht="18">
      <c r="A718" s="12"/>
      <c r="B718" s="12"/>
      <c r="C718" s="12"/>
      <c r="D718" s="12"/>
      <c r="E718" s="12"/>
      <c r="F718" s="12"/>
      <c r="G718" s="1"/>
      <c r="H718" s="1"/>
      <c r="I718" s="1"/>
      <c r="J718" s="1"/>
      <c r="K718" s="1"/>
      <c r="L718" s="1"/>
      <c r="M718" s="1"/>
      <c r="N718" s="1"/>
      <c r="O718" s="1"/>
      <c r="P718" s="1"/>
      <c r="Q718" s="1"/>
      <c r="R718" s="1"/>
      <c r="S718" s="1"/>
      <c r="T718" s="1"/>
      <c r="U718" s="1"/>
      <c r="V718" s="1"/>
      <c r="W718" s="1"/>
      <c r="X718" s="1"/>
      <c r="Y718" s="1"/>
      <c r="Z718" s="1"/>
      <c r="AA718" s="1"/>
      <c r="AB718" s="1"/>
    </row>
    <row r="719" spans="1:28" ht="18">
      <c r="A719" s="12"/>
      <c r="B719" s="12"/>
      <c r="C719" s="12"/>
      <c r="D719" s="12"/>
      <c r="E719" s="12"/>
      <c r="F719" s="12"/>
      <c r="G719" s="1"/>
      <c r="H719" s="1"/>
      <c r="I719" s="1"/>
      <c r="J719" s="1"/>
      <c r="K719" s="1"/>
      <c r="L719" s="1"/>
      <c r="M719" s="1"/>
      <c r="N719" s="1"/>
      <c r="O719" s="1"/>
      <c r="P719" s="1"/>
      <c r="Q719" s="1"/>
      <c r="R719" s="1"/>
      <c r="S719" s="1"/>
      <c r="T719" s="1"/>
      <c r="U719" s="1"/>
      <c r="V719" s="1"/>
      <c r="W719" s="1"/>
      <c r="X719" s="1"/>
      <c r="Y719" s="1"/>
      <c r="Z719" s="1"/>
      <c r="AA719" s="1"/>
      <c r="AB719" s="1"/>
    </row>
    <row r="720" spans="1:28" ht="18">
      <c r="A720" s="12"/>
      <c r="B720" s="12"/>
      <c r="C720" s="12"/>
      <c r="D720" s="12"/>
      <c r="E720" s="12"/>
      <c r="F720" s="12"/>
      <c r="G720" s="1"/>
      <c r="H720" s="1"/>
      <c r="I720" s="1"/>
      <c r="J720" s="1"/>
      <c r="K720" s="1"/>
      <c r="L720" s="1"/>
      <c r="M720" s="1"/>
      <c r="N720" s="1"/>
      <c r="O720" s="1"/>
      <c r="P720" s="1"/>
      <c r="Q720" s="1"/>
      <c r="R720" s="1"/>
      <c r="S720" s="1"/>
      <c r="T720" s="1"/>
      <c r="U720" s="1"/>
      <c r="V720" s="1"/>
      <c r="W720" s="1"/>
      <c r="X720" s="1"/>
      <c r="Y720" s="1"/>
      <c r="Z720" s="1"/>
      <c r="AA720" s="1"/>
      <c r="AB720" s="1"/>
    </row>
    <row r="721" spans="1:28" ht="18">
      <c r="A721" s="12"/>
      <c r="B721" s="12"/>
      <c r="C721" s="12"/>
      <c r="D721" s="12"/>
      <c r="E721" s="12"/>
      <c r="F721" s="12"/>
      <c r="G721" s="1"/>
      <c r="H721" s="1"/>
      <c r="I721" s="1"/>
      <c r="J721" s="1"/>
      <c r="K721" s="1"/>
      <c r="L721" s="1"/>
      <c r="M721" s="1"/>
      <c r="N721" s="1"/>
      <c r="O721" s="1"/>
      <c r="P721" s="1"/>
      <c r="Q721" s="1"/>
      <c r="R721" s="1"/>
      <c r="S721" s="1"/>
      <c r="T721" s="1"/>
      <c r="U721" s="1"/>
      <c r="V721" s="1"/>
      <c r="W721" s="1"/>
      <c r="X721" s="1"/>
      <c r="Y721" s="1"/>
      <c r="Z721" s="1"/>
      <c r="AA721" s="1"/>
      <c r="AB721" s="1"/>
    </row>
    <row r="722" spans="1:28" ht="18">
      <c r="A722" s="12"/>
      <c r="B722" s="12"/>
      <c r="C722" s="12"/>
      <c r="D722" s="12"/>
      <c r="E722" s="12"/>
      <c r="F722" s="12"/>
      <c r="G722" s="1"/>
      <c r="H722" s="1"/>
      <c r="I722" s="1"/>
      <c r="J722" s="1"/>
      <c r="K722" s="1"/>
      <c r="L722" s="1"/>
      <c r="M722" s="1"/>
      <c r="N722" s="1"/>
      <c r="O722" s="1"/>
      <c r="P722" s="1"/>
      <c r="Q722" s="1"/>
      <c r="R722" s="1"/>
      <c r="S722" s="1"/>
      <c r="T722" s="1"/>
      <c r="U722" s="1"/>
      <c r="V722" s="1"/>
      <c r="W722" s="1"/>
      <c r="X722" s="1"/>
      <c r="Y722" s="1"/>
      <c r="Z722" s="1"/>
      <c r="AA722" s="1"/>
      <c r="AB722" s="1"/>
    </row>
    <row r="723" spans="1:28" ht="18">
      <c r="A723" s="12"/>
      <c r="B723" s="12"/>
      <c r="C723" s="12"/>
      <c r="D723" s="12"/>
      <c r="E723" s="12"/>
      <c r="F723" s="12"/>
      <c r="G723" s="1"/>
      <c r="H723" s="1"/>
      <c r="I723" s="1"/>
      <c r="J723" s="1"/>
      <c r="K723" s="1"/>
      <c r="L723" s="1"/>
      <c r="M723" s="1"/>
      <c r="N723" s="1"/>
      <c r="O723" s="1"/>
      <c r="P723" s="1"/>
      <c r="Q723" s="1"/>
      <c r="R723" s="1"/>
      <c r="S723" s="1"/>
      <c r="T723" s="1"/>
      <c r="U723" s="1"/>
      <c r="V723" s="1"/>
      <c r="W723" s="1"/>
      <c r="X723" s="1"/>
      <c r="Y723" s="1"/>
      <c r="Z723" s="1"/>
      <c r="AA723" s="1"/>
      <c r="AB723" s="1"/>
    </row>
    <row r="724" spans="1:28" ht="18">
      <c r="A724" s="12"/>
      <c r="B724" s="12"/>
      <c r="C724" s="12"/>
      <c r="D724" s="12"/>
      <c r="E724" s="12"/>
      <c r="F724" s="12"/>
      <c r="G724" s="1"/>
      <c r="H724" s="1"/>
      <c r="I724" s="1"/>
      <c r="J724" s="1"/>
      <c r="K724" s="1"/>
      <c r="L724" s="1"/>
      <c r="M724" s="1"/>
      <c r="N724" s="1"/>
      <c r="O724" s="1"/>
      <c r="P724" s="1"/>
      <c r="Q724" s="1"/>
      <c r="R724" s="1"/>
      <c r="S724" s="1"/>
      <c r="T724" s="1"/>
      <c r="U724" s="1"/>
      <c r="V724" s="1"/>
      <c r="W724" s="1"/>
      <c r="X724" s="1"/>
      <c r="Y724" s="1"/>
      <c r="Z724" s="1"/>
      <c r="AA724" s="1"/>
      <c r="AB724" s="1"/>
    </row>
    <row r="725" spans="1:28" ht="18">
      <c r="A725" s="12"/>
      <c r="B725" s="12"/>
      <c r="C725" s="12"/>
      <c r="D725" s="12"/>
      <c r="E725" s="12"/>
      <c r="F725" s="12"/>
      <c r="G725" s="1"/>
      <c r="H725" s="1"/>
      <c r="I725" s="1"/>
      <c r="J725" s="1"/>
      <c r="K725" s="1"/>
      <c r="L725" s="1"/>
      <c r="M725" s="1"/>
      <c r="N725" s="1"/>
      <c r="O725" s="1"/>
      <c r="P725" s="1"/>
      <c r="Q725" s="1"/>
      <c r="R725" s="1"/>
      <c r="S725" s="1"/>
      <c r="T725" s="1"/>
      <c r="U725" s="1"/>
      <c r="V725" s="1"/>
      <c r="W725" s="1"/>
      <c r="X725" s="1"/>
      <c r="Y725" s="1"/>
      <c r="Z725" s="1"/>
      <c r="AA725" s="1"/>
      <c r="AB725" s="1"/>
    </row>
    <row r="726" spans="1:28" ht="18">
      <c r="A726" s="12"/>
      <c r="B726" s="12"/>
      <c r="C726" s="12"/>
      <c r="D726" s="12"/>
      <c r="E726" s="12"/>
      <c r="F726" s="12"/>
      <c r="G726" s="1"/>
      <c r="H726" s="1"/>
      <c r="I726" s="1"/>
      <c r="J726" s="1"/>
      <c r="K726" s="1"/>
      <c r="L726" s="1"/>
      <c r="M726" s="1"/>
      <c r="N726" s="1"/>
      <c r="O726" s="1"/>
      <c r="P726" s="1"/>
      <c r="Q726" s="1"/>
      <c r="R726" s="1"/>
      <c r="S726" s="1"/>
      <c r="T726" s="1"/>
      <c r="U726" s="1"/>
      <c r="V726" s="1"/>
      <c r="W726" s="1"/>
      <c r="X726" s="1"/>
      <c r="Y726" s="1"/>
      <c r="Z726" s="1"/>
      <c r="AA726" s="1"/>
      <c r="AB726" s="1"/>
    </row>
    <row r="727" spans="1:28" ht="18">
      <c r="A727" s="12"/>
      <c r="B727" s="12"/>
      <c r="C727" s="12"/>
      <c r="D727" s="12"/>
      <c r="E727" s="12"/>
      <c r="F727" s="12"/>
      <c r="G727" s="1"/>
      <c r="H727" s="1"/>
      <c r="I727" s="1"/>
      <c r="J727" s="1"/>
      <c r="K727" s="1"/>
      <c r="L727" s="1"/>
      <c r="M727" s="1"/>
      <c r="N727" s="1"/>
      <c r="O727" s="1"/>
      <c r="P727" s="1"/>
      <c r="Q727" s="1"/>
      <c r="R727" s="1"/>
      <c r="S727" s="1"/>
      <c r="T727" s="1"/>
      <c r="U727" s="1"/>
      <c r="V727" s="1"/>
      <c r="W727" s="1"/>
      <c r="X727" s="1"/>
      <c r="Y727" s="1"/>
      <c r="Z727" s="1"/>
      <c r="AA727" s="1"/>
      <c r="AB727" s="1"/>
    </row>
    <row r="728" spans="1:28" ht="18">
      <c r="A728" s="12"/>
      <c r="B728" s="12"/>
      <c r="C728" s="12"/>
      <c r="D728" s="12"/>
      <c r="E728" s="12"/>
      <c r="F728" s="12"/>
      <c r="G728" s="1"/>
      <c r="H728" s="1"/>
      <c r="I728" s="1"/>
      <c r="J728" s="1"/>
      <c r="K728" s="1"/>
      <c r="L728" s="1"/>
      <c r="M728" s="1"/>
      <c r="N728" s="1"/>
      <c r="O728" s="1"/>
      <c r="P728" s="1"/>
      <c r="Q728" s="1"/>
      <c r="R728" s="1"/>
      <c r="S728" s="1"/>
      <c r="T728" s="1"/>
      <c r="U728" s="1"/>
      <c r="V728" s="1"/>
      <c r="W728" s="1"/>
      <c r="X728" s="1"/>
      <c r="Y728" s="1"/>
      <c r="Z728" s="1"/>
      <c r="AA728" s="1"/>
      <c r="AB728" s="1"/>
    </row>
    <row r="729" spans="1:28" ht="18">
      <c r="A729" s="12"/>
      <c r="B729" s="12"/>
      <c r="C729" s="12"/>
      <c r="D729" s="12"/>
      <c r="E729" s="12"/>
      <c r="F729" s="12"/>
      <c r="G729" s="1"/>
      <c r="H729" s="1"/>
      <c r="I729" s="1"/>
      <c r="J729" s="1"/>
      <c r="K729" s="1"/>
      <c r="L729" s="1"/>
      <c r="M729" s="1"/>
      <c r="N729" s="1"/>
      <c r="O729" s="1"/>
      <c r="P729" s="1"/>
      <c r="Q729" s="1"/>
      <c r="R729" s="1"/>
      <c r="S729" s="1"/>
      <c r="T729" s="1"/>
      <c r="U729" s="1"/>
      <c r="V729" s="1"/>
      <c r="W729" s="1"/>
      <c r="X729" s="1"/>
      <c r="Y729" s="1"/>
      <c r="Z729" s="1"/>
      <c r="AA729" s="1"/>
      <c r="AB729" s="1"/>
    </row>
    <row r="730" spans="1:28" ht="18">
      <c r="A730" s="12"/>
      <c r="B730" s="12"/>
      <c r="C730" s="12"/>
      <c r="D730" s="12"/>
      <c r="E730" s="12"/>
      <c r="F730" s="12"/>
      <c r="G730" s="1"/>
      <c r="H730" s="1"/>
      <c r="I730" s="1"/>
      <c r="J730" s="1"/>
      <c r="K730" s="1"/>
      <c r="L730" s="1"/>
      <c r="M730" s="1"/>
      <c r="N730" s="1"/>
      <c r="O730" s="1"/>
      <c r="P730" s="1"/>
      <c r="Q730" s="1"/>
      <c r="R730" s="1"/>
      <c r="S730" s="1"/>
      <c r="T730" s="1"/>
      <c r="U730" s="1"/>
      <c r="V730" s="1"/>
      <c r="W730" s="1"/>
      <c r="X730" s="1"/>
      <c r="Y730" s="1"/>
      <c r="Z730" s="1"/>
      <c r="AA730" s="1"/>
      <c r="AB730" s="1"/>
    </row>
    <row r="731" spans="1:28" ht="18">
      <c r="A731" s="12"/>
      <c r="B731" s="12"/>
      <c r="C731" s="12"/>
      <c r="D731" s="12"/>
      <c r="E731" s="12"/>
      <c r="F731" s="12"/>
      <c r="G731" s="1"/>
      <c r="H731" s="1"/>
      <c r="I731" s="1"/>
      <c r="J731" s="1"/>
      <c r="K731" s="1"/>
      <c r="L731" s="1"/>
      <c r="M731" s="1"/>
      <c r="N731" s="1"/>
      <c r="O731" s="1"/>
      <c r="P731" s="1"/>
      <c r="Q731" s="1"/>
      <c r="R731" s="1"/>
      <c r="S731" s="1"/>
      <c r="T731" s="1"/>
      <c r="U731" s="1"/>
      <c r="V731" s="1"/>
      <c r="W731" s="1"/>
      <c r="X731" s="1"/>
      <c r="Y731" s="1"/>
      <c r="Z731" s="1"/>
      <c r="AA731" s="1"/>
      <c r="AB731" s="1"/>
    </row>
    <row r="732" spans="1:28" ht="18">
      <c r="A732" s="12"/>
      <c r="B732" s="12"/>
      <c r="C732" s="12"/>
      <c r="D732" s="12"/>
      <c r="E732" s="12"/>
      <c r="F732" s="12"/>
      <c r="G732" s="1"/>
      <c r="H732" s="1"/>
      <c r="I732" s="1"/>
      <c r="J732" s="1"/>
      <c r="K732" s="1"/>
      <c r="L732" s="1"/>
      <c r="M732" s="1"/>
      <c r="N732" s="1"/>
      <c r="O732" s="1"/>
      <c r="P732" s="1"/>
      <c r="Q732" s="1"/>
      <c r="R732" s="1"/>
      <c r="S732" s="1"/>
      <c r="T732" s="1"/>
      <c r="U732" s="1"/>
      <c r="V732" s="1"/>
      <c r="W732" s="1"/>
      <c r="X732" s="1"/>
      <c r="Y732" s="1"/>
      <c r="Z732" s="1"/>
      <c r="AA732" s="1"/>
      <c r="AB732" s="1"/>
    </row>
    <row r="733" spans="1:28" ht="18">
      <c r="A733" s="12"/>
      <c r="B733" s="12"/>
      <c r="C733" s="12"/>
      <c r="D733" s="12"/>
      <c r="E733" s="12"/>
      <c r="F733" s="12"/>
      <c r="G733" s="1"/>
      <c r="H733" s="1"/>
      <c r="I733" s="1"/>
      <c r="J733" s="1"/>
      <c r="K733" s="1"/>
      <c r="L733" s="1"/>
      <c r="M733" s="1"/>
      <c r="N733" s="1"/>
      <c r="O733" s="1"/>
      <c r="P733" s="1"/>
      <c r="Q733" s="1"/>
      <c r="R733" s="1"/>
      <c r="S733" s="1"/>
      <c r="T733" s="1"/>
      <c r="U733" s="1"/>
      <c r="V733" s="1"/>
      <c r="W733" s="1"/>
      <c r="X733" s="1"/>
      <c r="Y733" s="1"/>
      <c r="Z733" s="1"/>
      <c r="AA733" s="1"/>
      <c r="AB733" s="1"/>
    </row>
    <row r="734" spans="1:28" ht="18">
      <c r="A734" s="12"/>
      <c r="B734" s="12"/>
      <c r="C734" s="12"/>
      <c r="D734" s="12"/>
      <c r="E734" s="12"/>
      <c r="F734" s="12"/>
      <c r="G734" s="1"/>
      <c r="H734" s="1"/>
      <c r="I734" s="1"/>
      <c r="J734" s="1"/>
      <c r="K734" s="1"/>
      <c r="L734" s="1"/>
      <c r="M734" s="1"/>
      <c r="N734" s="1"/>
      <c r="O734" s="1"/>
      <c r="P734" s="1"/>
      <c r="Q734" s="1"/>
      <c r="R734" s="1"/>
      <c r="S734" s="1"/>
      <c r="T734" s="1"/>
      <c r="U734" s="1"/>
      <c r="V734" s="1"/>
      <c r="W734" s="1"/>
      <c r="X734" s="1"/>
      <c r="Y734" s="1"/>
      <c r="Z734" s="1"/>
      <c r="AA734" s="1"/>
      <c r="AB734" s="1"/>
    </row>
    <row r="735" spans="1:28" ht="18">
      <c r="A735" s="12"/>
      <c r="B735" s="12"/>
      <c r="C735" s="12"/>
      <c r="D735" s="12"/>
      <c r="E735" s="12"/>
      <c r="F735" s="12"/>
      <c r="G735" s="1"/>
      <c r="H735" s="1"/>
      <c r="I735" s="1"/>
      <c r="J735" s="1"/>
      <c r="K735" s="1"/>
      <c r="L735" s="1"/>
      <c r="M735" s="1"/>
      <c r="N735" s="1"/>
      <c r="O735" s="1"/>
      <c r="P735" s="1"/>
      <c r="Q735" s="1"/>
      <c r="R735" s="1"/>
      <c r="S735" s="1"/>
      <c r="T735" s="1"/>
      <c r="U735" s="1"/>
      <c r="V735" s="1"/>
      <c r="W735" s="1"/>
      <c r="X735" s="1"/>
      <c r="Y735" s="1"/>
      <c r="Z735" s="1"/>
      <c r="AA735" s="1"/>
      <c r="AB735" s="1"/>
    </row>
    <row r="736" spans="1:28" ht="18">
      <c r="A736" s="12"/>
      <c r="B736" s="12"/>
      <c r="C736" s="12"/>
      <c r="D736" s="12"/>
      <c r="E736" s="12"/>
      <c r="F736" s="12"/>
      <c r="G736" s="1"/>
      <c r="H736" s="1"/>
      <c r="I736" s="1"/>
      <c r="J736" s="1"/>
      <c r="K736" s="1"/>
      <c r="L736" s="1"/>
      <c r="M736" s="1"/>
      <c r="N736" s="1"/>
      <c r="O736" s="1"/>
      <c r="P736" s="1"/>
      <c r="Q736" s="1"/>
      <c r="R736" s="1"/>
      <c r="S736" s="1"/>
      <c r="T736" s="1"/>
      <c r="U736" s="1"/>
      <c r="V736" s="1"/>
      <c r="W736" s="1"/>
      <c r="X736" s="1"/>
      <c r="Y736" s="1"/>
      <c r="Z736" s="1"/>
      <c r="AA736" s="1"/>
      <c r="AB736" s="1"/>
    </row>
    <row r="737" spans="1:28" ht="18">
      <c r="A737" s="12"/>
      <c r="B737" s="12"/>
      <c r="C737" s="12"/>
      <c r="D737" s="12"/>
      <c r="E737" s="12"/>
      <c r="F737" s="12"/>
      <c r="G737" s="1"/>
      <c r="H737" s="1"/>
      <c r="I737" s="1"/>
      <c r="J737" s="1"/>
      <c r="K737" s="1"/>
      <c r="L737" s="1"/>
      <c r="M737" s="1"/>
      <c r="N737" s="1"/>
      <c r="O737" s="1"/>
      <c r="P737" s="1"/>
      <c r="Q737" s="1"/>
      <c r="R737" s="1"/>
      <c r="S737" s="1"/>
      <c r="T737" s="1"/>
      <c r="U737" s="1"/>
      <c r="V737" s="1"/>
      <c r="W737" s="1"/>
      <c r="X737" s="1"/>
      <c r="Y737" s="1"/>
      <c r="Z737" s="1"/>
      <c r="AA737" s="1"/>
      <c r="AB737" s="1"/>
    </row>
    <row r="738" spans="1:28" ht="18">
      <c r="A738" s="12"/>
      <c r="B738" s="12"/>
      <c r="C738" s="12"/>
      <c r="D738" s="12"/>
      <c r="E738" s="12"/>
      <c r="F738" s="12"/>
      <c r="G738" s="1"/>
      <c r="H738" s="1"/>
      <c r="I738" s="1"/>
      <c r="J738" s="1"/>
      <c r="K738" s="1"/>
      <c r="L738" s="1"/>
      <c r="M738" s="1"/>
      <c r="N738" s="1"/>
      <c r="O738" s="1"/>
      <c r="P738" s="1"/>
      <c r="Q738" s="1"/>
      <c r="R738" s="1"/>
      <c r="S738" s="1"/>
      <c r="T738" s="1"/>
      <c r="U738" s="1"/>
      <c r="V738" s="1"/>
      <c r="W738" s="1"/>
      <c r="X738" s="1"/>
      <c r="Y738" s="1"/>
      <c r="Z738" s="1"/>
      <c r="AA738" s="1"/>
      <c r="AB738" s="1"/>
    </row>
    <row r="739" spans="1:28" ht="18">
      <c r="A739" s="12"/>
      <c r="B739" s="12"/>
      <c r="C739" s="12"/>
      <c r="D739" s="12"/>
      <c r="E739" s="12"/>
      <c r="F739" s="12"/>
      <c r="G739" s="1"/>
      <c r="H739" s="1"/>
      <c r="I739" s="1"/>
      <c r="J739" s="1"/>
      <c r="K739" s="1"/>
      <c r="L739" s="1"/>
      <c r="M739" s="1"/>
      <c r="N739" s="1"/>
      <c r="O739" s="1"/>
      <c r="P739" s="1"/>
      <c r="Q739" s="1"/>
      <c r="R739" s="1"/>
      <c r="S739" s="1"/>
      <c r="T739" s="1"/>
      <c r="U739" s="1"/>
      <c r="V739" s="1"/>
      <c r="W739" s="1"/>
      <c r="X739" s="1"/>
      <c r="Y739" s="1"/>
      <c r="Z739" s="1"/>
      <c r="AA739" s="1"/>
      <c r="AB739" s="1"/>
    </row>
    <row r="740" spans="1:28" ht="18">
      <c r="A740" s="12"/>
      <c r="B740" s="12"/>
      <c r="C740" s="12"/>
      <c r="D740" s="12"/>
      <c r="E740" s="12"/>
      <c r="F740" s="12"/>
      <c r="G740" s="1"/>
      <c r="H740" s="1"/>
      <c r="I740" s="1"/>
      <c r="J740" s="1"/>
      <c r="K740" s="1"/>
      <c r="L740" s="1"/>
      <c r="M740" s="1"/>
      <c r="N740" s="1"/>
      <c r="O740" s="1"/>
      <c r="P740" s="1"/>
      <c r="Q740" s="1"/>
      <c r="R740" s="1"/>
      <c r="S740" s="1"/>
      <c r="T740" s="1"/>
      <c r="U740" s="1"/>
      <c r="V740" s="1"/>
      <c r="W740" s="1"/>
      <c r="X740" s="1"/>
      <c r="Y740" s="1"/>
      <c r="Z740" s="1"/>
      <c r="AA740" s="1"/>
      <c r="AB740" s="1"/>
    </row>
    <row r="741" spans="1:28" ht="18">
      <c r="A741" s="12"/>
      <c r="B741" s="12"/>
      <c r="C741" s="12"/>
      <c r="D741" s="12"/>
      <c r="E741" s="12"/>
      <c r="F741" s="12"/>
      <c r="G741" s="1"/>
      <c r="H741" s="1"/>
      <c r="I741" s="1"/>
      <c r="J741" s="1"/>
      <c r="K741" s="1"/>
      <c r="L741" s="1"/>
      <c r="M741" s="1"/>
      <c r="N741" s="1"/>
      <c r="O741" s="1"/>
      <c r="P741" s="1"/>
      <c r="Q741" s="1"/>
      <c r="R741" s="1"/>
      <c r="S741" s="1"/>
      <c r="T741" s="1"/>
      <c r="U741" s="1"/>
      <c r="V741" s="1"/>
      <c r="W741" s="1"/>
      <c r="X741" s="1"/>
      <c r="Y741" s="1"/>
      <c r="Z741" s="1"/>
      <c r="AA741" s="1"/>
      <c r="AB741" s="1"/>
    </row>
    <row r="742" spans="1:28" ht="18">
      <c r="A742" s="12"/>
      <c r="B742" s="12"/>
      <c r="C742" s="12"/>
      <c r="D742" s="12"/>
      <c r="E742" s="12"/>
      <c r="F742" s="12"/>
      <c r="G742" s="1"/>
      <c r="H742" s="1"/>
      <c r="I742" s="1"/>
      <c r="J742" s="1"/>
      <c r="K742" s="1"/>
      <c r="L742" s="1"/>
      <c r="M742" s="1"/>
      <c r="N742" s="1"/>
      <c r="O742" s="1"/>
      <c r="P742" s="1"/>
      <c r="Q742" s="1"/>
      <c r="R742" s="1"/>
      <c r="S742" s="1"/>
      <c r="T742" s="1"/>
      <c r="U742" s="1"/>
      <c r="V742" s="1"/>
      <c r="W742" s="1"/>
      <c r="X742" s="1"/>
      <c r="Y742" s="1"/>
      <c r="Z742" s="1"/>
      <c r="AA742" s="1"/>
      <c r="AB742" s="1"/>
    </row>
    <row r="743" spans="1:28" ht="18">
      <c r="A743" s="12"/>
      <c r="B743" s="12"/>
      <c r="C743" s="12"/>
      <c r="D743" s="12"/>
      <c r="E743" s="12"/>
      <c r="F743" s="12"/>
      <c r="G743" s="1"/>
      <c r="H743" s="1"/>
      <c r="I743" s="1"/>
      <c r="J743" s="1"/>
      <c r="K743" s="1"/>
      <c r="L743" s="1"/>
      <c r="M743" s="1"/>
      <c r="N743" s="1"/>
      <c r="O743" s="1"/>
      <c r="P743" s="1"/>
      <c r="Q743" s="1"/>
      <c r="R743" s="1"/>
      <c r="S743" s="1"/>
      <c r="T743" s="1"/>
      <c r="U743" s="1"/>
      <c r="V743" s="1"/>
      <c r="W743" s="1"/>
      <c r="X743" s="1"/>
      <c r="Y743" s="1"/>
      <c r="Z743" s="1"/>
      <c r="AA743" s="1"/>
      <c r="AB743" s="1"/>
    </row>
    <row r="744" spans="1:28" ht="18">
      <c r="A744" s="12"/>
      <c r="B744" s="12"/>
      <c r="C744" s="12"/>
      <c r="D744" s="12"/>
      <c r="E744" s="12"/>
      <c r="F744" s="12"/>
      <c r="G744" s="1"/>
      <c r="H744" s="1"/>
      <c r="I744" s="1"/>
      <c r="J744" s="1"/>
      <c r="K744" s="1"/>
      <c r="L744" s="1"/>
      <c r="M744" s="1"/>
      <c r="N744" s="1"/>
      <c r="O744" s="1"/>
      <c r="P744" s="1"/>
      <c r="Q744" s="1"/>
      <c r="R744" s="1"/>
      <c r="S744" s="1"/>
      <c r="T744" s="1"/>
      <c r="U744" s="1"/>
      <c r="V744" s="1"/>
      <c r="W744" s="1"/>
      <c r="X744" s="1"/>
      <c r="Y744" s="1"/>
      <c r="Z744" s="1"/>
      <c r="AA744" s="1"/>
      <c r="AB744" s="1"/>
    </row>
    <row r="745" spans="1:28" ht="18">
      <c r="A745" s="12"/>
      <c r="B745" s="12"/>
      <c r="C745" s="12"/>
      <c r="D745" s="12"/>
      <c r="E745" s="12"/>
      <c r="F745" s="12"/>
      <c r="G745" s="1"/>
      <c r="H745" s="1"/>
      <c r="I745" s="1"/>
      <c r="J745" s="1"/>
      <c r="K745" s="1"/>
      <c r="L745" s="1"/>
      <c r="M745" s="1"/>
      <c r="N745" s="1"/>
      <c r="O745" s="1"/>
      <c r="P745" s="1"/>
      <c r="Q745" s="1"/>
      <c r="R745" s="1"/>
      <c r="S745" s="1"/>
      <c r="T745" s="1"/>
      <c r="U745" s="1"/>
      <c r="V745" s="1"/>
      <c r="W745" s="1"/>
      <c r="X745" s="1"/>
      <c r="Y745" s="1"/>
      <c r="Z745" s="1"/>
      <c r="AA745" s="1"/>
      <c r="AB745" s="1"/>
    </row>
    <row r="746" spans="1:28" ht="18">
      <c r="A746" s="12"/>
      <c r="B746" s="12"/>
      <c r="C746" s="12"/>
      <c r="D746" s="12"/>
      <c r="E746" s="12"/>
      <c r="F746" s="12"/>
      <c r="G746" s="1"/>
      <c r="H746" s="1"/>
      <c r="I746" s="1"/>
      <c r="J746" s="1"/>
      <c r="K746" s="1"/>
      <c r="L746" s="1"/>
      <c r="M746" s="1"/>
      <c r="N746" s="1"/>
      <c r="O746" s="1"/>
      <c r="P746" s="1"/>
      <c r="Q746" s="1"/>
      <c r="R746" s="1"/>
      <c r="S746" s="1"/>
      <c r="T746" s="1"/>
      <c r="U746" s="1"/>
      <c r="V746" s="1"/>
      <c r="W746" s="1"/>
      <c r="X746" s="1"/>
      <c r="Y746" s="1"/>
      <c r="Z746" s="1"/>
      <c r="AA746" s="1"/>
      <c r="AB746" s="1"/>
    </row>
    <row r="747" spans="1:28" ht="18">
      <c r="A747" s="12"/>
      <c r="B747" s="12"/>
      <c r="C747" s="12"/>
      <c r="D747" s="12"/>
      <c r="E747" s="12"/>
      <c r="F747" s="12"/>
      <c r="G747" s="1"/>
      <c r="H747" s="1"/>
      <c r="I747" s="1"/>
      <c r="J747" s="1"/>
      <c r="K747" s="1"/>
      <c r="L747" s="1"/>
      <c r="M747" s="1"/>
      <c r="N747" s="1"/>
      <c r="O747" s="1"/>
      <c r="P747" s="1"/>
      <c r="Q747" s="1"/>
      <c r="R747" s="1"/>
      <c r="S747" s="1"/>
      <c r="T747" s="1"/>
      <c r="U747" s="1"/>
      <c r="V747" s="1"/>
      <c r="W747" s="1"/>
      <c r="X747" s="1"/>
      <c r="Y747" s="1"/>
      <c r="Z747" s="1"/>
      <c r="AA747" s="1"/>
      <c r="AB747" s="1"/>
    </row>
    <row r="748" spans="1:28" ht="18">
      <c r="A748" s="12"/>
      <c r="B748" s="12"/>
      <c r="C748" s="12"/>
      <c r="D748" s="12"/>
      <c r="E748" s="12"/>
      <c r="F748" s="12"/>
      <c r="G748" s="1"/>
      <c r="H748" s="1"/>
      <c r="I748" s="1"/>
      <c r="J748" s="1"/>
      <c r="K748" s="1"/>
      <c r="L748" s="1"/>
      <c r="M748" s="1"/>
      <c r="N748" s="1"/>
      <c r="O748" s="1"/>
      <c r="P748" s="1"/>
      <c r="Q748" s="1"/>
      <c r="R748" s="1"/>
      <c r="S748" s="1"/>
      <c r="T748" s="1"/>
      <c r="U748" s="1"/>
      <c r="V748" s="1"/>
      <c r="W748" s="1"/>
      <c r="X748" s="1"/>
      <c r="Y748" s="1"/>
      <c r="Z748" s="1"/>
      <c r="AA748" s="1"/>
      <c r="AB748" s="1"/>
    </row>
    <row r="749" spans="1:28" ht="18">
      <c r="A749" s="12"/>
      <c r="B749" s="12"/>
      <c r="C749" s="12"/>
      <c r="D749" s="12"/>
      <c r="E749" s="12"/>
      <c r="F749" s="12"/>
      <c r="G749" s="1"/>
      <c r="H749" s="1"/>
      <c r="I749" s="1"/>
      <c r="J749" s="1"/>
      <c r="K749" s="1"/>
      <c r="L749" s="1"/>
      <c r="M749" s="1"/>
      <c r="N749" s="1"/>
      <c r="O749" s="1"/>
      <c r="P749" s="1"/>
      <c r="Q749" s="1"/>
      <c r="R749" s="1"/>
      <c r="S749" s="1"/>
      <c r="T749" s="1"/>
      <c r="U749" s="1"/>
      <c r="V749" s="1"/>
      <c r="W749" s="1"/>
      <c r="X749" s="1"/>
      <c r="Y749" s="1"/>
      <c r="Z749" s="1"/>
      <c r="AA749" s="1"/>
      <c r="AB749" s="1"/>
    </row>
    <row r="750" spans="1:28" ht="18">
      <c r="A750" s="12"/>
      <c r="B750" s="12"/>
      <c r="C750" s="12"/>
      <c r="D750" s="12"/>
      <c r="E750" s="12"/>
      <c r="F750" s="12"/>
      <c r="G750" s="1"/>
      <c r="H750" s="1"/>
      <c r="I750" s="1"/>
      <c r="J750" s="1"/>
      <c r="K750" s="1"/>
      <c r="L750" s="1"/>
      <c r="M750" s="1"/>
      <c r="N750" s="1"/>
      <c r="O750" s="1"/>
      <c r="P750" s="1"/>
      <c r="Q750" s="1"/>
      <c r="R750" s="1"/>
      <c r="S750" s="1"/>
      <c r="T750" s="1"/>
      <c r="U750" s="1"/>
      <c r="V750" s="1"/>
      <c r="W750" s="1"/>
      <c r="X750" s="1"/>
      <c r="Y750" s="1"/>
      <c r="Z750" s="1"/>
      <c r="AA750" s="1"/>
      <c r="AB750" s="1"/>
    </row>
    <row r="751" spans="1:28" ht="18">
      <c r="A751" s="12"/>
      <c r="B751" s="12"/>
      <c r="C751" s="12"/>
      <c r="D751" s="12"/>
      <c r="E751" s="12"/>
      <c r="F751" s="12"/>
      <c r="G751" s="1"/>
      <c r="H751" s="1"/>
      <c r="I751" s="1"/>
      <c r="J751" s="1"/>
      <c r="K751" s="1"/>
      <c r="L751" s="1"/>
      <c r="M751" s="1"/>
      <c r="N751" s="1"/>
      <c r="O751" s="1"/>
      <c r="P751" s="1"/>
      <c r="Q751" s="1"/>
      <c r="R751" s="1"/>
      <c r="S751" s="1"/>
      <c r="T751" s="1"/>
      <c r="U751" s="1"/>
      <c r="V751" s="1"/>
      <c r="W751" s="1"/>
      <c r="X751" s="1"/>
      <c r="Y751" s="1"/>
      <c r="Z751" s="1"/>
      <c r="AA751" s="1"/>
      <c r="AB751" s="1"/>
    </row>
    <row r="752" spans="1:28" ht="18">
      <c r="A752" s="12"/>
      <c r="B752" s="12"/>
      <c r="C752" s="12"/>
      <c r="D752" s="12"/>
      <c r="E752" s="12"/>
      <c r="F752" s="12"/>
      <c r="G752" s="1"/>
      <c r="H752" s="1"/>
      <c r="I752" s="1"/>
      <c r="J752" s="1"/>
      <c r="K752" s="1"/>
      <c r="L752" s="1"/>
      <c r="M752" s="1"/>
      <c r="N752" s="1"/>
      <c r="O752" s="1"/>
      <c r="P752" s="1"/>
      <c r="Q752" s="1"/>
      <c r="R752" s="1"/>
      <c r="S752" s="1"/>
      <c r="T752" s="1"/>
      <c r="U752" s="1"/>
      <c r="V752" s="1"/>
      <c r="W752" s="1"/>
      <c r="X752" s="1"/>
      <c r="Y752" s="1"/>
      <c r="Z752" s="1"/>
      <c r="AA752" s="1"/>
      <c r="AB752" s="1"/>
    </row>
    <row r="753" spans="1:28" ht="18">
      <c r="A753" s="12"/>
      <c r="B753" s="12"/>
      <c r="C753" s="12"/>
      <c r="D753" s="12"/>
      <c r="E753" s="12"/>
      <c r="F753" s="12"/>
      <c r="G753" s="1"/>
      <c r="H753" s="1"/>
      <c r="I753" s="1"/>
      <c r="J753" s="1"/>
      <c r="K753" s="1"/>
      <c r="L753" s="1"/>
      <c r="M753" s="1"/>
      <c r="N753" s="1"/>
      <c r="O753" s="1"/>
      <c r="P753" s="1"/>
      <c r="Q753" s="1"/>
      <c r="R753" s="1"/>
      <c r="S753" s="1"/>
      <c r="T753" s="1"/>
      <c r="U753" s="1"/>
      <c r="V753" s="1"/>
      <c r="W753" s="1"/>
      <c r="X753" s="1"/>
      <c r="Y753" s="1"/>
      <c r="Z753" s="1"/>
      <c r="AA753" s="1"/>
      <c r="AB753" s="1"/>
    </row>
    <row r="754" spans="1:28" ht="18">
      <c r="A754" s="12"/>
      <c r="B754" s="12"/>
      <c r="C754" s="12"/>
      <c r="D754" s="12"/>
      <c r="E754" s="12"/>
      <c r="F754" s="12"/>
      <c r="G754" s="1"/>
      <c r="H754" s="1"/>
      <c r="I754" s="1"/>
      <c r="J754" s="1"/>
      <c r="K754" s="1"/>
      <c r="L754" s="1"/>
      <c r="M754" s="1"/>
      <c r="N754" s="1"/>
      <c r="O754" s="1"/>
      <c r="P754" s="1"/>
      <c r="Q754" s="1"/>
      <c r="R754" s="1"/>
      <c r="S754" s="1"/>
      <c r="T754" s="1"/>
      <c r="U754" s="1"/>
      <c r="V754" s="1"/>
      <c r="W754" s="1"/>
      <c r="X754" s="1"/>
      <c r="Y754" s="1"/>
      <c r="Z754" s="1"/>
      <c r="AA754" s="1"/>
      <c r="AB754" s="1"/>
    </row>
    <row r="755" spans="1:28" ht="18">
      <c r="A755" s="12"/>
      <c r="B755" s="12"/>
      <c r="C755" s="12"/>
      <c r="D755" s="12"/>
      <c r="E755" s="12"/>
      <c r="F755" s="12"/>
      <c r="G755" s="1"/>
      <c r="H755" s="1"/>
      <c r="I755" s="1"/>
      <c r="J755" s="1"/>
      <c r="K755" s="1"/>
      <c r="L755" s="1"/>
      <c r="M755" s="1"/>
      <c r="N755" s="1"/>
      <c r="O755" s="1"/>
      <c r="P755" s="1"/>
      <c r="Q755" s="1"/>
      <c r="R755" s="1"/>
      <c r="S755" s="1"/>
      <c r="T755" s="1"/>
      <c r="U755" s="1"/>
      <c r="V755" s="1"/>
      <c r="W755" s="1"/>
      <c r="X755" s="1"/>
      <c r="Y755" s="1"/>
      <c r="Z755" s="1"/>
      <c r="AA755" s="1"/>
      <c r="AB755" s="1"/>
    </row>
    <row r="756" spans="1:28" ht="18">
      <c r="A756" s="12"/>
      <c r="B756" s="12"/>
      <c r="C756" s="12"/>
      <c r="D756" s="12"/>
      <c r="E756" s="12"/>
      <c r="F756" s="12"/>
      <c r="G756" s="1"/>
      <c r="H756" s="1"/>
      <c r="I756" s="1"/>
      <c r="J756" s="1"/>
      <c r="K756" s="1"/>
      <c r="L756" s="1"/>
      <c r="M756" s="1"/>
      <c r="N756" s="1"/>
      <c r="O756" s="1"/>
      <c r="P756" s="1"/>
      <c r="Q756" s="1"/>
      <c r="R756" s="1"/>
      <c r="S756" s="1"/>
      <c r="T756" s="1"/>
      <c r="U756" s="1"/>
      <c r="V756" s="1"/>
      <c r="W756" s="1"/>
      <c r="X756" s="1"/>
      <c r="Y756" s="1"/>
      <c r="Z756" s="1"/>
      <c r="AA756" s="1"/>
      <c r="AB756" s="1"/>
    </row>
    <row r="757" spans="1:28" ht="18">
      <c r="A757" s="12"/>
      <c r="B757" s="12"/>
      <c r="C757" s="12"/>
      <c r="D757" s="12"/>
      <c r="E757" s="12"/>
      <c r="F757" s="12"/>
      <c r="G757" s="1"/>
      <c r="H757" s="1"/>
      <c r="I757" s="1"/>
      <c r="J757" s="1"/>
      <c r="K757" s="1"/>
      <c r="L757" s="1"/>
      <c r="M757" s="1"/>
      <c r="N757" s="1"/>
      <c r="O757" s="1"/>
      <c r="P757" s="1"/>
      <c r="Q757" s="1"/>
      <c r="R757" s="1"/>
      <c r="S757" s="1"/>
      <c r="T757" s="1"/>
      <c r="U757" s="1"/>
      <c r="V757" s="1"/>
      <c r="W757" s="1"/>
      <c r="X757" s="1"/>
      <c r="Y757" s="1"/>
      <c r="Z757" s="1"/>
      <c r="AA757" s="1"/>
      <c r="AB757" s="1"/>
    </row>
    <row r="758" spans="1:28" ht="18">
      <c r="A758" s="12"/>
      <c r="B758" s="12"/>
      <c r="C758" s="12"/>
      <c r="D758" s="12"/>
      <c r="E758" s="12"/>
      <c r="F758" s="12"/>
      <c r="G758" s="1"/>
      <c r="H758" s="1"/>
      <c r="I758" s="1"/>
      <c r="J758" s="1"/>
      <c r="K758" s="1"/>
      <c r="L758" s="1"/>
      <c r="M758" s="1"/>
      <c r="N758" s="1"/>
      <c r="O758" s="1"/>
      <c r="P758" s="1"/>
      <c r="Q758" s="1"/>
      <c r="R758" s="1"/>
      <c r="S758" s="1"/>
      <c r="T758" s="1"/>
      <c r="U758" s="1"/>
      <c r="V758" s="1"/>
      <c r="W758" s="1"/>
      <c r="X758" s="1"/>
      <c r="Y758" s="1"/>
      <c r="Z758" s="1"/>
      <c r="AA758" s="1"/>
      <c r="AB758" s="1"/>
    </row>
    <row r="759" spans="1:28" ht="18">
      <c r="A759" s="12"/>
      <c r="B759" s="12"/>
      <c r="C759" s="12"/>
      <c r="D759" s="12"/>
      <c r="E759" s="12"/>
      <c r="F759" s="12"/>
      <c r="G759" s="1"/>
      <c r="H759" s="1"/>
      <c r="I759" s="1"/>
      <c r="J759" s="1"/>
      <c r="K759" s="1"/>
      <c r="L759" s="1"/>
      <c r="M759" s="1"/>
      <c r="N759" s="1"/>
      <c r="O759" s="1"/>
      <c r="P759" s="1"/>
      <c r="Q759" s="1"/>
      <c r="R759" s="1"/>
      <c r="S759" s="1"/>
      <c r="T759" s="1"/>
      <c r="U759" s="1"/>
      <c r="V759" s="1"/>
      <c r="W759" s="1"/>
      <c r="X759" s="1"/>
      <c r="Y759" s="1"/>
      <c r="Z759" s="1"/>
      <c r="AA759" s="1"/>
      <c r="AB759" s="1"/>
    </row>
    <row r="760" spans="1:28" ht="18">
      <c r="A760" s="12"/>
      <c r="B760" s="12"/>
      <c r="C760" s="12"/>
      <c r="D760" s="12"/>
      <c r="E760" s="12"/>
      <c r="F760" s="12"/>
      <c r="G760" s="1"/>
      <c r="H760" s="1"/>
      <c r="I760" s="1"/>
      <c r="J760" s="1"/>
      <c r="K760" s="1"/>
      <c r="L760" s="1"/>
      <c r="M760" s="1"/>
      <c r="N760" s="1"/>
      <c r="O760" s="1"/>
      <c r="P760" s="1"/>
      <c r="Q760" s="1"/>
      <c r="R760" s="1"/>
      <c r="S760" s="1"/>
      <c r="T760" s="1"/>
      <c r="U760" s="1"/>
      <c r="V760" s="1"/>
      <c r="W760" s="1"/>
      <c r="X760" s="1"/>
      <c r="Y760" s="1"/>
      <c r="Z760" s="1"/>
      <c r="AA760" s="1"/>
      <c r="AB760" s="1"/>
    </row>
    <row r="761" spans="1:28" ht="18">
      <c r="A761" s="12"/>
      <c r="B761" s="12"/>
      <c r="C761" s="12"/>
      <c r="D761" s="12"/>
      <c r="E761" s="12"/>
      <c r="F761" s="12"/>
      <c r="G761" s="1"/>
      <c r="H761" s="1"/>
      <c r="I761" s="1"/>
      <c r="J761" s="1"/>
      <c r="K761" s="1"/>
      <c r="L761" s="1"/>
      <c r="M761" s="1"/>
      <c r="N761" s="1"/>
      <c r="O761" s="1"/>
      <c r="P761" s="1"/>
      <c r="Q761" s="1"/>
      <c r="R761" s="1"/>
      <c r="S761" s="1"/>
      <c r="T761" s="1"/>
      <c r="U761" s="1"/>
      <c r="V761" s="1"/>
      <c r="W761" s="1"/>
      <c r="X761" s="1"/>
      <c r="Y761" s="1"/>
      <c r="Z761" s="1"/>
      <c r="AA761" s="1"/>
      <c r="AB761" s="1"/>
    </row>
    <row r="762" spans="1:28" ht="18">
      <c r="A762" s="12"/>
      <c r="B762" s="12"/>
      <c r="C762" s="12"/>
      <c r="D762" s="12"/>
      <c r="E762" s="12"/>
      <c r="F762" s="12"/>
      <c r="G762" s="1"/>
      <c r="H762" s="1"/>
      <c r="I762" s="1"/>
      <c r="J762" s="1"/>
      <c r="K762" s="1"/>
      <c r="L762" s="1"/>
      <c r="M762" s="1"/>
      <c r="N762" s="1"/>
      <c r="O762" s="1"/>
      <c r="P762" s="1"/>
      <c r="Q762" s="1"/>
      <c r="R762" s="1"/>
      <c r="S762" s="1"/>
      <c r="T762" s="1"/>
      <c r="U762" s="1"/>
      <c r="V762" s="1"/>
      <c r="W762" s="1"/>
      <c r="X762" s="1"/>
      <c r="Y762" s="1"/>
      <c r="Z762" s="1"/>
      <c r="AA762" s="1"/>
      <c r="AB762" s="1"/>
    </row>
    <row r="763" spans="1:28" ht="18">
      <c r="A763" s="12"/>
      <c r="B763" s="12"/>
      <c r="C763" s="12"/>
      <c r="D763" s="12"/>
      <c r="E763" s="12"/>
      <c r="F763" s="12"/>
      <c r="G763" s="1"/>
      <c r="H763" s="1"/>
      <c r="I763" s="1"/>
      <c r="J763" s="1"/>
      <c r="K763" s="1"/>
      <c r="L763" s="1"/>
      <c r="M763" s="1"/>
      <c r="N763" s="1"/>
      <c r="O763" s="1"/>
      <c r="P763" s="1"/>
      <c r="Q763" s="1"/>
      <c r="R763" s="1"/>
      <c r="S763" s="1"/>
      <c r="T763" s="1"/>
      <c r="U763" s="1"/>
      <c r="V763" s="1"/>
      <c r="W763" s="1"/>
      <c r="X763" s="1"/>
      <c r="Y763" s="1"/>
      <c r="Z763" s="1"/>
      <c r="AA763" s="1"/>
      <c r="AB763" s="1"/>
    </row>
    <row r="764" spans="1:28" ht="18">
      <c r="A764" s="12"/>
      <c r="B764" s="12"/>
      <c r="C764" s="12"/>
      <c r="D764" s="12"/>
      <c r="E764" s="12"/>
      <c r="F764" s="12"/>
      <c r="G764" s="1"/>
      <c r="H764" s="1"/>
      <c r="I764" s="1"/>
      <c r="J764" s="1"/>
      <c r="K764" s="1"/>
      <c r="L764" s="1"/>
      <c r="M764" s="1"/>
      <c r="N764" s="1"/>
      <c r="O764" s="1"/>
      <c r="P764" s="1"/>
      <c r="Q764" s="1"/>
      <c r="R764" s="1"/>
      <c r="S764" s="1"/>
      <c r="T764" s="1"/>
      <c r="U764" s="1"/>
      <c r="V764" s="1"/>
      <c r="W764" s="1"/>
      <c r="X764" s="1"/>
      <c r="Y764" s="1"/>
      <c r="Z764" s="1"/>
      <c r="AA764" s="1"/>
      <c r="AB764" s="1"/>
    </row>
    <row r="765" spans="1:28" ht="18">
      <c r="A765" s="12"/>
      <c r="B765" s="12"/>
      <c r="C765" s="12"/>
      <c r="D765" s="12"/>
      <c r="E765" s="12"/>
      <c r="F765" s="12"/>
      <c r="G765" s="1"/>
      <c r="H765" s="1"/>
      <c r="I765" s="1"/>
      <c r="J765" s="1"/>
      <c r="K765" s="1"/>
      <c r="L765" s="1"/>
      <c r="M765" s="1"/>
      <c r="N765" s="1"/>
      <c r="O765" s="1"/>
      <c r="P765" s="1"/>
      <c r="Q765" s="1"/>
      <c r="R765" s="1"/>
      <c r="S765" s="1"/>
      <c r="T765" s="1"/>
      <c r="U765" s="1"/>
      <c r="V765" s="1"/>
      <c r="W765" s="1"/>
      <c r="X765" s="1"/>
      <c r="Y765" s="1"/>
      <c r="Z765" s="1"/>
      <c r="AA765" s="1"/>
      <c r="AB765" s="1"/>
    </row>
    <row r="766" spans="1:28" ht="18">
      <c r="A766" s="12"/>
      <c r="B766" s="12"/>
      <c r="C766" s="12"/>
      <c r="D766" s="12"/>
      <c r="E766" s="12"/>
      <c r="F766" s="12"/>
      <c r="G766" s="1"/>
      <c r="H766" s="1"/>
      <c r="I766" s="1"/>
      <c r="J766" s="1"/>
      <c r="K766" s="1"/>
      <c r="L766" s="1"/>
      <c r="M766" s="1"/>
      <c r="N766" s="1"/>
      <c r="O766" s="1"/>
      <c r="P766" s="1"/>
      <c r="Q766" s="1"/>
      <c r="R766" s="1"/>
      <c r="S766" s="1"/>
      <c r="T766" s="1"/>
      <c r="U766" s="1"/>
      <c r="V766" s="1"/>
      <c r="W766" s="1"/>
      <c r="X766" s="1"/>
      <c r="Y766" s="1"/>
      <c r="Z766" s="1"/>
      <c r="AA766" s="1"/>
      <c r="AB766" s="1"/>
    </row>
    <row r="767" spans="1:28" ht="18">
      <c r="A767" s="12"/>
      <c r="B767" s="12"/>
      <c r="C767" s="12"/>
      <c r="D767" s="12"/>
      <c r="E767" s="12"/>
      <c r="F767" s="12"/>
      <c r="G767" s="1"/>
      <c r="H767" s="1"/>
      <c r="I767" s="1"/>
      <c r="J767" s="1"/>
      <c r="K767" s="1"/>
      <c r="L767" s="1"/>
      <c r="M767" s="1"/>
      <c r="N767" s="1"/>
      <c r="O767" s="1"/>
      <c r="P767" s="1"/>
      <c r="Q767" s="1"/>
      <c r="R767" s="1"/>
      <c r="S767" s="1"/>
      <c r="T767" s="1"/>
      <c r="U767" s="1"/>
      <c r="V767" s="1"/>
      <c r="W767" s="1"/>
      <c r="X767" s="1"/>
      <c r="Y767" s="1"/>
      <c r="Z767" s="1"/>
      <c r="AA767" s="1"/>
      <c r="AB767" s="1"/>
    </row>
    <row r="768" spans="1:28" ht="18">
      <c r="A768" s="12"/>
      <c r="B768" s="12"/>
      <c r="C768" s="12"/>
      <c r="D768" s="12"/>
      <c r="E768" s="12"/>
      <c r="F768" s="12"/>
      <c r="G768" s="1"/>
      <c r="H768" s="1"/>
      <c r="I768" s="1"/>
      <c r="J768" s="1"/>
      <c r="K768" s="1"/>
      <c r="L768" s="1"/>
      <c r="M768" s="1"/>
      <c r="N768" s="1"/>
      <c r="O768" s="1"/>
      <c r="P768" s="1"/>
      <c r="Q768" s="1"/>
      <c r="R768" s="1"/>
      <c r="S768" s="1"/>
      <c r="T768" s="1"/>
      <c r="U768" s="1"/>
      <c r="V768" s="1"/>
      <c r="W768" s="1"/>
      <c r="X768" s="1"/>
      <c r="Y768" s="1"/>
      <c r="Z768" s="1"/>
      <c r="AA768" s="1"/>
      <c r="AB768" s="1"/>
    </row>
    <row r="769" spans="1:28" ht="18">
      <c r="A769" s="12"/>
      <c r="B769" s="12"/>
      <c r="C769" s="12"/>
      <c r="D769" s="12"/>
      <c r="E769" s="12"/>
      <c r="F769" s="12"/>
      <c r="G769" s="1"/>
      <c r="H769" s="1"/>
      <c r="I769" s="1"/>
      <c r="J769" s="1"/>
      <c r="K769" s="1"/>
      <c r="L769" s="1"/>
      <c r="M769" s="1"/>
      <c r="N769" s="1"/>
      <c r="O769" s="1"/>
      <c r="P769" s="1"/>
      <c r="Q769" s="1"/>
      <c r="R769" s="1"/>
      <c r="S769" s="1"/>
      <c r="T769" s="1"/>
      <c r="U769" s="1"/>
      <c r="V769" s="1"/>
      <c r="W769" s="1"/>
      <c r="X769" s="1"/>
      <c r="Y769" s="1"/>
      <c r="Z769" s="1"/>
      <c r="AA769" s="1"/>
      <c r="AB769" s="1"/>
    </row>
    <row r="770" spans="1:28" ht="18">
      <c r="A770" s="12"/>
      <c r="B770" s="12"/>
      <c r="C770" s="12"/>
      <c r="D770" s="12"/>
      <c r="E770" s="12"/>
      <c r="F770" s="12"/>
      <c r="G770" s="1"/>
      <c r="H770" s="1"/>
      <c r="I770" s="1"/>
      <c r="J770" s="1"/>
      <c r="K770" s="1"/>
      <c r="L770" s="1"/>
      <c r="M770" s="1"/>
      <c r="N770" s="1"/>
      <c r="O770" s="1"/>
      <c r="P770" s="1"/>
      <c r="Q770" s="1"/>
      <c r="R770" s="1"/>
      <c r="S770" s="1"/>
      <c r="T770" s="1"/>
      <c r="U770" s="1"/>
      <c r="V770" s="1"/>
      <c r="W770" s="1"/>
      <c r="X770" s="1"/>
      <c r="Y770" s="1"/>
      <c r="Z770" s="1"/>
      <c r="AA770" s="1"/>
      <c r="AB770" s="1"/>
    </row>
    <row r="771" spans="1:28" ht="18">
      <c r="A771" s="12"/>
      <c r="B771" s="12"/>
      <c r="C771" s="12"/>
      <c r="D771" s="12"/>
      <c r="E771" s="12"/>
      <c r="F771" s="12"/>
      <c r="G771" s="1"/>
      <c r="H771" s="1"/>
      <c r="I771" s="1"/>
      <c r="J771" s="1"/>
      <c r="K771" s="1"/>
      <c r="L771" s="1"/>
      <c r="M771" s="1"/>
      <c r="N771" s="1"/>
      <c r="O771" s="1"/>
      <c r="P771" s="1"/>
      <c r="Q771" s="1"/>
      <c r="R771" s="1"/>
      <c r="S771" s="1"/>
      <c r="T771" s="1"/>
      <c r="U771" s="1"/>
      <c r="V771" s="1"/>
      <c r="W771" s="1"/>
      <c r="X771" s="1"/>
      <c r="Y771" s="1"/>
      <c r="Z771" s="1"/>
      <c r="AA771" s="1"/>
      <c r="AB771" s="1"/>
    </row>
    <row r="772" spans="1:28" ht="18">
      <c r="A772" s="12"/>
      <c r="B772" s="12"/>
      <c r="C772" s="12"/>
      <c r="D772" s="12"/>
      <c r="E772" s="12"/>
      <c r="F772" s="12"/>
      <c r="G772" s="1"/>
      <c r="H772" s="1"/>
      <c r="I772" s="1"/>
      <c r="J772" s="1"/>
      <c r="K772" s="1"/>
      <c r="L772" s="1"/>
      <c r="M772" s="1"/>
      <c r="N772" s="1"/>
      <c r="O772" s="1"/>
      <c r="P772" s="1"/>
      <c r="Q772" s="1"/>
      <c r="R772" s="1"/>
      <c r="S772" s="1"/>
      <c r="T772" s="1"/>
      <c r="U772" s="1"/>
      <c r="V772" s="1"/>
      <c r="W772" s="1"/>
      <c r="X772" s="1"/>
      <c r="Y772" s="1"/>
      <c r="Z772" s="1"/>
      <c r="AA772" s="1"/>
      <c r="AB772" s="1"/>
    </row>
    <row r="773" spans="1:28" ht="18">
      <c r="A773" s="12"/>
      <c r="B773" s="12"/>
      <c r="C773" s="12"/>
      <c r="D773" s="12"/>
      <c r="E773" s="12"/>
      <c r="F773" s="12"/>
      <c r="G773" s="1"/>
      <c r="H773" s="1"/>
      <c r="I773" s="1"/>
      <c r="J773" s="1"/>
      <c r="K773" s="1"/>
      <c r="L773" s="1"/>
      <c r="M773" s="1"/>
      <c r="N773" s="1"/>
      <c r="O773" s="1"/>
      <c r="P773" s="1"/>
      <c r="Q773" s="1"/>
      <c r="R773" s="1"/>
      <c r="S773" s="1"/>
      <c r="T773" s="1"/>
      <c r="U773" s="1"/>
      <c r="V773" s="1"/>
      <c r="W773" s="1"/>
      <c r="X773" s="1"/>
      <c r="Y773" s="1"/>
      <c r="Z773" s="1"/>
      <c r="AA773" s="1"/>
      <c r="AB773" s="1"/>
    </row>
    <row r="774" spans="1:28" ht="18">
      <c r="A774" s="12"/>
      <c r="B774" s="12"/>
      <c r="C774" s="12"/>
      <c r="D774" s="12"/>
      <c r="E774" s="12"/>
      <c r="F774" s="12"/>
      <c r="G774" s="1"/>
      <c r="H774" s="1"/>
      <c r="I774" s="1"/>
      <c r="J774" s="1"/>
      <c r="K774" s="1"/>
      <c r="L774" s="1"/>
      <c r="M774" s="1"/>
      <c r="N774" s="1"/>
      <c r="O774" s="1"/>
      <c r="P774" s="1"/>
      <c r="Q774" s="1"/>
      <c r="R774" s="1"/>
      <c r="S774" s="1"/>
      <c r="T774" s="1"/>
      <c r="U774" s="1"/>
      <c r="V774" s="1"/>
      <c r="W774" s="1"/>
      <c r="X774" s="1"/>
      <c r="Y774" s="1"/>
      <c r="Z774" s="1"/>
      <c r="AA774" s="1"/>
      <c r="AB774" s="1"/>
    </row>
    <row r="775" spans="1:28" ht="18">
      <c r="A775" s="12"/>
      <c r="B775" s="12"/>
      <c r="C775" s="12"/>
      <c r="D775" s="12"/>
      <c r="E775" s="12"/>
      <c r="F775" s="12"/>
      <c r="G775" s="1"/>
      <c r="H775" s="1"/>
      <c r="I775" s="1"/>
      <c r="J775" s="1"/>
      <c r="K775" s="1"/>
      <c r="L775" s="1"/>
      <c r="M775" s="1"/>
      <c r="N775" s="1"/>
      <c r="O775" s="1"/>
      <c r="P775" s="1"/>
      <c r="Q775" s="1"/>
      <c r="R775" s="1"/>
      <c r="S775" s="1"/>
      <c r="T775" s="1"/>
      <c r="U775" s="1"/>
      <c r="V775" s="1"/>
      <c r="W775" s="1"/>
      <c r="X775" s="1"/>
      <c r="Y775" s="1"/>
      <c r="Z775" s="1"/>
      <c r="AA775" s="1"/>
      <c r="AB775" s="1"/>
    </row>
    <row r="776" spans="1:28" ht="18">
      <c r="A776" s="12"/>
      <c r="B776" s="12"/>
      <c r="C776" s="12"/>
      <c r="D776" s="12"/>
      <c r="E776" s="12"/>
      <c r="F776" s="12"/>
      <c r="G776" s="1"/>
      <c r="H776" s="1"/>
      <c r="I776" s="1"/>
      <c r="J776" s="1"/>
      <c r="K776" s="1"/>
      <c r="L776" s="1"/>
      <c r="M776" s="1"/>
      <c r="N776" s="1"/>
      <c r="O776" s="1"/>
      <c r="P776" s="1"/>
      <c r="Q776" s="1"/>
      <c r="R776" s="1"/>
      <c r="S776" s="1"/>
      <c r="T776" s="1"/>
      <c r="U776" s="1"/>
      <c r="V776" s="1"/>
      <c r="W776" s="1"/>
      <c r="X776" s="1"/>
      <c r="Y776" s="1"/>
      <c r="Z776" s="1"/>
      <c r="AA776" s="1"/>
      <c r="AB776" s="1"/>
    </row>
    <row r="777" spans="1:28" ht="18">
      <c r="A777" s="12"/>
      <c r="B777" s="12"/>
      <c r="C777" s="12"/>
      <c r="D777" s="12"/>
      <c r="E777" s="12"/>
      <c r="F777" s="12"/>
      <c r="G777" s="1"/>
      <c r="H777" s="1"/>
      <c r="I777" s="1"/>
      <c r="J777" s="1"/>
      <c r="K777" s="1"/>
      <c r="L777" s="1"/>
      <c r="M777" s="1"/>
      <c r="N777" s="1"/>
      <c r="O777" s="1"/>
      <c r="P777" s="1"/>
      <c r="Q777" s="1"/>
      <c r="R777" s="1"/>
      <c r="S777" s="1"/>
      <c r="T777" s="1"/>
      <c r="U777" s="1"/>
      <c r="V777" s="1"/>
      <c r="W777" s="1"/>
      <c r="X777" s="1"/>
      <c r="Y777" s="1"/>
      <c r="Z777" s="1"/>
      <c r="AA777" s="1"/>
      <c r="AB777" s="1"/>
    </row>
    <row r="778" spans="1:28" ht="18">
      <c r="A778" s="12"/>
      <c r="B778" s="12"/>
      <c r="C778" s="12"/>
      <c r="D778" s="12"/>
      <c r="E778" s="12"/>
      <c r="F778" s="12"/>
      <c r="G778" s="1"/>
      <c r="H778" s="1"/>
      <c r="I778" s="1"/>
      <c r="J778" s="1"/>
      <c r="K778" s="1"/>
      <c r="L778" s="1"/>
      <c r="M778" s="1"/>
      <c r="N778" s="1"/>
      <c r="O778" s="1"/>
      <c r="P778" s="1"/>
      <c r="Q778" s="1"/>
      <c r="R778" s="1"/>
      <c r="S778" s="1"/>
      <c r="T778" s="1"/>
      <c r="U778" s="1"/>
      <c r="V778" s="1"/>
      <c r="W778" s="1"/>
      <c r="X778" s="1"/>
      <c r="Y778" s="1"/>
      <c r="Z778" s="1"/>
      <c r="AA778" s="1"/>
      <c r="AB778" s="1"/>
    </row>
    <row r="779" spans="1:28" ht="18">
      <c r="A779" s="12"/>
      <c r="B779" s="12"/>
      <c r="C779" s="12"/>
      <c r="D779" s="12"/>
      <c r="E779" s="12"/>
      <c r="F779" s="12"/>
      <c r="G779" s="1"/>
      <c r="H779" s="1"/>
      <c r="I779" s="1"/>
      <c r="J779" s="1"/>
      <c r="K779" s="1"/>
      <c r="L779" s="1"/>
      <c r="M779" s="1"/>
      <c r="N779" s="1"/>
      <c r="O779" s="1"/>
      <c r="P779" s="1"/>
      <c r="Q779" s="1"/>
      <c r="R779" s="1"/>
      <c r="S779" s="1"/>
      <c r="T779" s="1"/>
      <c r="U779" s="1"/>
      <c r="V779" s="1"/>
      <c r="W779" s="1"/>
      <c r="X779" s="1"/>
      <c r="Y779" s="1"/>
      <c r="Z779" s="1"/>
      <c r="AA779" s="1"/>
      <c r="AB779" s="1"/>
    </row>
    <row r="780" spans="1:28" ht="18">
      <c r="A780" s="12"/>
      <c r="B780" s="12"/>
      <c r="C780" s="12"/>
      <c r="D780" s="12"/>
      <c r="E780" s="12"/>
      <c r="F780" s="12"/>
      <c r="G780" s="1"/>
      <c r="H780" s="1"/>
      <c r="I780" s="1"/>
      <c r="J780" s="1"/>
      <c r="K780" s="1"/>
      <c r="L780" s="1"/>
      <c r="M780" s="1"/>
      <c r="N780" s="1"/>
      <c r="O780" s="1"/>
      <c r="P780" s="1"/>
      <c r="Q780" s="1"/>
      <c r="R780" s="1"/>
      <c r="S780" s="1"/>
      <c r="T780" s="1"/>
      <c r="U780" s="1"/>
      <c r="V780" s="1"/>
      <c r="W780" s="1"/>
      <c r="X780" s="1"/>
      <c r="Y780" s="1"/>
      <c r="Z780" s="1"/>
      <c r="AA780" s="1"/>
      <c r="AB780" s="1"/>
    </row>
    <row r="781" spans="1:28" ht="18">
      <c r="A781" s="12"/>
      <c r="B781" s="12"/>
      <c r="C781" s="12"/>
      <c r="D781" s="12"/>
      <c r="E781" s="12"/>
      <c r="F781" s="12"/>
      <c r="G781" s="1"/>
      <c r="H781" s="1"/>
      <c r="I781" s="1"/>
      <c r="J781" s="1"/>
      <c r="K781" s="1"/>
      <c r="L781" s="1"/>
      <c r="M781" s="1"/>
      <c r="N781" s="1"/>
      <c r="O781" s="1"/>
      <c r="P781" s="1"/>
      <c r="Q781" s="1"/>
      <c r="R781" s="1"/>
      <c r="S781" s="1"/>
      <c r="T781" s="1"/>
      <c r="U781" s="1"/>
      <c r="V781" s="1"/>
      <c r="W781" s="1"/>
      <c r="X781" s="1"/>
      <c r="Y781" s="1"/>
      <c r="Z781" s="1"/>
      <c r="AA781" s="1"/>
      <c r="AB781" s="1"/>
    </row>
    <row r="782" spans="1:28" ht="18">
      <c r="A782" s="12"/>
      <c r="B782" s="12"/>
      <c r="C782" s="12"/>
      <c r="D782" s="12"/>
      <c r="E782" s="12"/>
      <c r="F782" s="12"/>
      <c r="G782" s="1"/>
      <c r="H782" s="1"/>
      <c r="I782" s="1"/>
      <c r="J782" s="1"/>
      <c r="K782" s="1"/>
      <c r="L782" s="1"/>
      <c r="M782" s="1"/>
      <c r="N782" s="1"/>
      <c r="O782" s="1"/>
      <c r="P782" s="1"/>
      <c r="Q782" s="1"/>
      <c r="R782" s="1"/>
      <c r="S782" s="1"/>
      <c r="T782" s="1"/>
      <c r="U782" s="1"/>
      <c r="V782" s="1"/>
      <c r="W782" s="1"/>
      <c r="X782" s="1"/>
      <c r="Y782" s="1"/>
      <c r="Z782" s="1"/>
      <c r="AA782" s="1"/>
      <c r="AB782" s="1"/>
    </row>
    <row r="783" spans="1:28" ht="18">
      <c r="A783" s="12"/>
      <c r="B783" s="12"/>
      <c r="C783" s="12"/>
      <c r="D783" s="12"/>
      <c r="E783" s="12"/>
      <c r="F783" s="12"/>
      <c r="G783" s="1"/>
      <c r="H783" s="1"/>
      <c r="I783" s="1"/>
      <c r="J783" s="1"/>
      <c r="K783" s="1"/>
      <c r="L783" s="1"/>
      <c r="M783" s="1"/>
      <c r="N783" s="1"/>
      <c r="O783" s="1"/>
      <c r="P783" s="1"/>
      <c r="Q783" s="1"/>
      <c r="R783" s="1"/>
      <c r="S783" s="1"/>
      <c r="T783" s="1"/>
      <c r="U783" s="1"/>
      <c r="V783" s="1"/>
      <c r="W783" s="1"/>
      <c r="X783" s="1"/>
      <c r="Y783" s="1"/>
      <c r="Z783" s="1"/>
      <c r="AA783" s="1"/>
      <c r="AB783" s="1"/>
    </row>
    <row r="784" spans="1:28" ht="18">
      <c r="A784" s="12"/>
      <c r="B784" s="12"/>
      <c r="C784" s="12"/>
      <c r="D784" s="12"/>
      <c r="E784" s="12"/>
      <c r="F784" s="12"/>
      <c r="G784" s="1"/>
      <c r="H784" s="1"/>
      <c r="I784" s="1"/>
      <c r="J784" s="1"/>
      <c r="K784" s="1"/>
      <c r="L784" s="1"/>
      <c r="M784" s="1"/>
      <c r="N784" s="1"/>
      <c r="O784" s="1"/>
      <c r="P784" s="1"/>
      <c r="Q784" s="1"/>
      <c r="R784" s="1"/>
      <c r="S784" s="1"/>
      <c r="T784" s="1"/>
      <c r="U784" s="1"/>
      <c r="V784" s="1"/>
      <c r="W784" s="1"/>
      <c r="X784" s="1"/>
      <c r="Y784" s="1"/>
      <c r="Z784" s="1"/>
      <c r="AA784" s="1"/>
      <c r="AB784" s="1"/>
    </row>
    <row r="785" spans="1:28" ht="18">
      <c r="A785" s="12"/>
      <c r="B785" s="12"/>
      <c r="C785" s="12"/>
      <c r="D785" s="12"/>
      <c r="E785" s="12"/>
      <c r="F785" s="12"/>
      <c r="G785" s="1"/>
      <c r="H785" s="1"/>
      <c r="I785" s="1"/>
      <c r="J785" s="1"/>
      <c r="K785" s="1"/>
      <c r="L785" s="1"/>
      <c r="M785" s="1"/>
      <c r="N785" s="1"/>
      <c r="O785" s="1"/>
      <c r="P785" s="1"/>
      <c r="Q785" s="1"/>
      <c r="R785" s="1"/>
      <c r="S785" s="1"/>
      <c r="T785" s="1"/>
      <c r="U785" s="1"/>
      <c r="V785" s="1"/>
      <c r="W785" s="1"/>
      <c r="X785" s="1"/>
      <c r="Y785" s="1"/>
      <c r="Z785" s="1"/>
      <c r="AA785" s="1"/>
      <c r="AB785" s="1"/>
    </row>
    <row r="786" spans="1:28" ht="18">
      <c r="A786" s="12"/>
      <c r="B786" s="12"/>
      <c r="C786" s="12"/>
      <c r="D786" s="12"/>
      <c r="E786" s="12"/>
      <c r="F786" s="12"/>
      <c r="G786" s="1"/>
      <c r="H786" s="1"/>
      <c r="I786" s="1"/>
      <c r="J786" s="1"/>
      <c r="K786" s="1"/>
      <c r="L786" s="1"/>
      <c r="M786" s="1"/>
      <c r="N786" s="1"/>
      <c r="O786" s="1"/>
      <c r="P786" s="1"/>
      <c r="Q786" s="1"/>
      <c r="R786" s="1"/>
      <c r="S786" s="1"/>
      <c r="T786" s="1"/>
      <c r="U786" s="1"/>
      <c r="V786" s="1"/>
      <c r="W786" s="1"/>
      <c r="X786" s="1"/>
      <c r="Y786" s="1"/>
      <c r="Z786" s="1"/>
      <c r="AA786" s="1"/>
      <c r="AB786" s="1"/>
    </row>
    <row r="787" spans="1:28" ht="18">
      <c r="A787" s="12"/>
      <c r="B787" s="12"/>
      <c r="C787" s="12"/>
      <c r="D787" s="12"/>
      <c r="E787" s="12"/>
      <c r="F787" s="12"/>
      <c r="G787" s="1"/>
      <c r="H787" s="1"/>
      <c r="I787" s="1"/>
      <c r="J787" s="1"/>
      <c r="K787" s="1"/>
      <c r="L787" s="1"/>
      <c r="M787" s="1"/>
      <c r="N787" s="1"/>
      <c r="O787" s="1"/>
      <c r="P787" s="1"/>
      <c r="Q787" s="1"/>
      <c r="R787" s="1"/>
      <c r="S787" s="1"/>
      <c r="T787" s="1"/>
      <c r="U787" s="1"/>
      <c r="V787" s="1"/>
      <c r="W787" s="1"/>
      <c r="X787" s="1"/>
      <c r="Y787" s="1"/>
      <c r="Z787" s="1"/>
      <c r="AA787" s="1"/>
      <c r="AB787" s="1"/>
    </row>
    <row r="788" spans="1:28" ht="18">
      <c r="A788" s="12"/>
      <c r="B788" s="12"/>
      <c r="C788" s="12"/>
      <c r="D788" s="12"/>
      <c r="E788" s="12"/>
      <c r="F788" s="12"/>
      <c r="G788" s="1"/>
      <c r="H788" s="1"/>
      <c r="I788" s="1"/>
      <c r="J788" s="1"/>
      <c r="K788" s="1"/>
      <c r="L788" s="1"/>
      <c r="M788" s="1"/>
      <c r="N788" s="1"/>
      <c r="O788" s="1"/>
      <c r="P788" s="1"/>
      <c r="Q788" s="1"/>
      <c r="R788" s="1"/>
      <c r="S788" s="1"/>
      <c r="T788" s="1"/>
      <c r="U788" s="1"/>
      <c r="V788" s="1"/>
      <c r="W788" s="1"/>
      <c r="X788" s="1"/>
      <c r="Y788" s="1"/>
      <c r="Z788" s="1"/>
      <c r="AA788" s="1"/>
      <c r="AB788" s="1"/>
    </row>
    <row r="789" spans="1:28" ht="18">
      <c r="A789" s="12"/>
      <c r="B789" s="12"/>
      <c r="C789" s="12"/>
      <c r="D789" s="12"/>
      <c r="E789" s="12"/>
      <c r="F789" s="12"/>
      <c r="G789" s="1"/>
      <c r="H789" s="1"/>
      <c r="I789" s="1"/>
      <c r="J789" s="1"/>
      <c r="K789" s="1"/>
      <c r="L789" s="1"/>
      <c r="M789" s="1"/>
      <c r="N789" s="1"/>
      <c r="O789" s="1"/>
      <c r="P789" s="1"/>
      <c r="Q789" s="1"/>
      <c r="R789" s="1"/>
      <c r="S789" s="1"/>
      <c r="T789" s="1"/>
      <c r="U789" s="1"/>
      <c r="V789" s="1"/>
      <c r="W789" s="1"/>
      <c r="X789" s="1"/>
      <c r="Y789" s="1"/>
      <c r="Z789" s="1"/>
      <c r="AA789" s="1"/>
      <c r="AB789" s="1"/>
    </row>
    <row r="790" spans="1:28" ht="18">
      <c r="A790" s="12"/>
      <c r="B790" s="12"/>
      <c r="C790" s="12"/>
      <c r="D790" s="12"/>
      <c r="E790" s="12"/>
      <c r="F790" s="12"/>
      <c r="G790" s="1"/>
      <c r="H790" s="1"/>
      <c r="I790" s="1"/>
      <c r="J790" s="1"/>
      <c r="K790" s="1"/>
      <c r="L790" s="1"/>
      <c r="M790" s="1"/>
      <c r="N790" s="1"/>
      <c r="O790" s="1"/>
      <c r="P790" s="1"/>
      <c r="Q790" s="1"/>
      <c r="R790" s="1"/>
      <c r="S790" s="1"/>
      <c r="T790" s="1"/>
      <c r="U790" s="1"/>
      <c r="V790" s="1"/>
      <c r="W790" s="1"/>
      <c r="X790" s="1"/>
      <c r="Y790" s="1"/>
      <c r="Z790" s="1"/>
      <c r="AA790" s="1"/>
      <c r="AB790" s="1"/>
    </row>
    <row r="791" spans="1:28" ht="18">
      <c r="A791" s="12"/>
      <c r="B791" s="12"/>
      <c r="C791" s="12"/>
      <c r="D791" s="12"/>
      <c r="E791" s="12"/>
      <c r="F791" s="12"/>
      <c r="G791" s="1"/>
      <c r="H791" s="1"/>
      <c r="I791" s="1"/>
      <c r="J791" s="1"/>
      <c r="K791" s="1"/>
      <c r="L791" s="1"/>
      <c r="M791" s="1"/>
      <c r="N791" s="1"/>
      <c r="O791" s="1"/>
      <c r="P791" s="1"/>
      <c r="Q791" s="1"/>
      <c r="R791" s="1"/>
      <c r="S791" s="1"/>
      <c r="T791" s="1"/>
      <c r="U791" s="1"/>
      <c r="V791" s="1"/>
      <c r="W791" s="1"/>
      <c r="X791" s="1"/>
      <c r="Y791" s="1"/>
      <c r="Z791" s="1"/>
      <c r="AA791" s="1"/>
      <c r="AB791" s="1"/>
    </row>
    <row r="792" spans="1:28" ht="18">
      <c r="A792" s="12"/>
      <c r="B792" s="12"/>
      <c r="C792" s="12"/>
      <c r="D792" s="12"/>
      <c r="E792" s="12"/>
      <c r="F792" s="12"/>
      <c r="G792" s="1"/>
      <c r="H792" s="1"/>
      <c r="I792" s="1"/>
      <c r="J792" s="1"/>
      <c r="K792" s="1"/>
      <c r="L792" s="1"/>
      <c r="M792" s="1"/>
      <c r="N792" s="1"/>
      <c r="O792" s="1"/>
      <c r="P792" s="1"/>
      <c r="Q792" s="1"/>
      <c r="R792" s="1"/>
      <c r="S792" s="1"/>
      <c r="T792" s="1"/>
      <c r="U792" s="1"/>
      <c r="V792" s="1"/>
      <c r="W792" s="1"/>
      <c r="X792" s="1"/>
      <c r="Y792" s="1"/>
      <c r="Z792" s="1"/>
      <c r="AA792" s="1"/>
      <c r="AB792" s="1"/>
    </row>
    <row r="793" spans="1:28" ht="18">
      <c r="A793" s="12"/>
      <c r="B793" s="12"/>
      <c r="C793" s="12"/>
      <c r="D793" s="12"/>
      <c r="E793" s="12"/>
      <c r="F793" s="12"/>
      <c r="G793" s="1"/>
      <c r="H793" s="1"/>
      <c r="I793" s="1"/>
      <c r="J793" s="1"/>
      <c r="K793" s="1"/>
      <c r="L793" s="1"/>
      <c r="M793" s="1"/>
      <c r="N793" s="1"/>
      <c r="O793" s="1"/>
      <c r="P793" s="1"/>
      <c r="Q793" s="1"/>
      <c r="R793" s="1"/>
      <c r="S793" s="1"/>
      <c r="T793" s="1"/>
      <c r="U793" s="1"/>
      <c r="V793" s="1"/>
      <c r="W793" s="1"/>
      <c r="X793" s="1"/>
      <c r="Y793" s="1"/>
      <c r="Z793" s="1"/>
      <c r="AA793" s="1"/>
      <c r="AB793" s="1"/>
    </row>
    <row r="794" spans="1:28" ht="18">
      <c r="A794" s="12"/>
      <c r="B794" s="12"/>
      <c r="C794" s="12"/>
      <c r="D794" s="12"/>
      <c r="E794" s="12"/>
      <c r="F794" s="12"/>
      <c r="G794" s="1"/>
      <c r="H794" s="1"/>
      <c r="I794" s="1"/>
      <c r="J794" s="1"/>
      <c r="K794" s="1"/>
      <c r="L794" s="1"/>
      <c r="M794" s="1"/>
      <c r="N794" s="1"/>
      <c r="O794" s="1"/>
      <c r="P794" s="1"/>
      <c r="Q794" s="1"/>
      <c r="R794" s="1"/>
      <c r="S794" s="1"/>
      <c r="T794" s="1"/>
      <c r="U794" s="1"/>
      <c r="V794" s="1"/>
      <c r="W794" s="1"/>
      <c r="X794" s="1"/>
      <c r="Y794" s="1"/>
      <c r="Z794" s="1"/>
      <c r="AA794" s="1"/>
      <c r="AB794" s="1"/>
    </row>
    <row r="795" spans="1:28" ht="18">
      <c r="A795" s="12"/>
      <c r="B795" s="12"/>
      <c r="C795" s="12"/>
      <c r="D795" s="12"/>
      <c r="E795" s="12"/>
      <c r="F795" s="12"/>
      <c r="G795" s="1"/>
      <c r="H795" s="1"/>
      <c r="I795" s="1"/>
      <c r="J795" s="1"/>
      <c r="K795" s="1"/>
      <c r="L795" s="1"/>
      <c r="M795" s="1"/>
      <c r="N795" s="1"/>
      <c r="O795" s="1"/>
      <c r="P795" s="1"/>
      <c r="Q795" s="1"/>
      <c r="R795" s="1"/>
      <c r="S795" s="1"/>
      <c r="T795" s="1"/>
      <c r="U795" s="1"/>
      <c r="V795" s="1"/>
      <c r="W795" s="1"/>
      <c r="X795" s="1"/>
      <c r="Y795" s="1"/>
      <c r="Z795" s="1"/>
      <c r="AA795" s="1"/>
      <c r="AB795" s="1"/>
    </row>
    <row r="796" spans="1:28" ht="18">
      <c r="A796" s="12"/>
      <c r="B796" s="12"/>
      <c r="C796" s="12"/>
      <c r="D796" s="12"/>
      <c r="E796" s="12"/>
      <c r="F796" s="12"/>
      <c r="G796" s="1"/>
      <c r="H796" s="1"/>
      <c r="I796" s="1"/>
      <c r="J796" s="1"/>
      <c r="K796" s="1"/>
      <c r="L796" s="1"/>
      <c r="M796" s="1"/>
      <c r="N796" s="1"/>
      <c r="O796" s="1"/>
      <c r="P796" s="1"/>
      <c r="Q796" s="1"/>
      <c r="R796" s="1"/>
      <c r="S796" s="1"/>
      <c r="T796" s="1"/>
      <c r="U796" s="1"/>
      <c r="V796" s="1"/>
      <c r="W796" s="1"/>
      <c r="X796" s="1"/>
      <c r="Y796" s="1"/>
      <c r="Z796" s="1"/>
      <c r="AA796" s="1"/>
      <c r="AB796" s="1"/>
    </row>
    <row r="797" spans="1:28" ht="18">
      <c r="A797" s="12"/>
      <c r="B797" s="12"/>
      <c r="C797" s="12"/>
      <c r="D797" s="12"/>
      <c r="E797" s="12"/>
      <c r="F797" s="12"/>
      <c r="G797" s="1"/>
      <c r="H797" s="1"/>
      <c r="I797" s="1"/>
      <c r="J797" s="1"/>
      <c r="K797" s="1"/>
      <c r="L797" s="1"/>
      <c r="M797" s="1"/>
      <c r="N797" s="1"/>
      <c r="O797" s="1"/>
      <c r="P797" s="1"/>
      <c r="Q797" s="1"/>
      <c r="R797" s="1"/>
      <c r="S797" s="1"/>
      <c r="T797" s="1"/>
      <c r="U797" s="1"/>
      <c r="V797" s="1"/>
      <c r="W797" s="1"/>
      <c r="X797" s="1"/>
      <c r="Y797" s="1"/>
      <c r="Z797" s="1"/>
      <c r="AA797" s="1"/>
      <c r="AB797" s="1"/>
    </row>
    <row r="798" spans="1:28" ht="18">
      <c r="A798" s="12"/>
      <c r="B798" s="12"/>
      <c r="C798" s="12"/>
      <c r="D798" s="12"/>
      <c r="E798" s="12"/>
      <c r="F798" s="12"/>
      <c r="G798" s="1"/>
      <c r="H798" s="1"/>
      <c r="I798" s="1"/>
      <c r="J798" s="1"/>
      <c r="K798" s="1"/>
      <c r="L798" s="1"/>
      <c r="M798" s="1"/>
      <c r="N798" s="1"/>
      <c r="O798" s="1"/>
      <c r="P798" s="1"/>
      <c r="Q798" s="1"/>
      <c r="R798" s="1"/>
      <c r="S798" s="1"/>
      <c r="T798" s="1"/>
      <c r="U798" s="1"/>
      <c r="V798" s="1"/>
      <c r="W798" s="1"/>
      <c r="X798" s="1"/>
      <c r="Y798" s="1"/>
      <c r="Z798" s="1"/>
      <c r="AA798" s="1"/>
      <c r="AB798" s="1"/>
    </row>
    <row r="799" spans="1:28" ht="18">
      <c r="A799" s="12"/>
      <c r="B799" s="12"/>
      <c r="C799" s="12"/>
      <c r="D799" s="12"/>
      <c r="E799" s="12"/>
      <c r="F799" s="12"/>
      <c r="G799" s="1"/>
      <c r="H799" s="1"/>
      <c r="I799" s="1"/>
      <c r="J799" s="1"/>
      <c r="K799" s="1"/>
      <c r="L799" s="1"/>
      <c r="M799" s="1"/>
      <c r="N799" s="1"/>
      <c r="O799" s="1"/>
      <c r="P799" s="1"/>
      <c r="Q799" s="1"/>
      <c r="R799" s="1"/>
      <c r="S799" s="1"/>
      <c r="T799" s="1"/>
      <c r="U799" s="1"/>
      <c r="V799" s="1"/>
      <c r="W799" s="1"/>
      <c r="X799" s="1"/>
      <c r="Y799" s="1"/>
      <c r="Z799" s="1"/>
      <c r="AA799" s="1"/>
      <c r="AB799" s="1"/>
    </row>
    <row r="800" spans="1:28" ht="18">
      <c r="A800" s="12"/>
      <c r="B800" s="12"/>
      <c r="C800" s="12"/>
      <c r="D800" s="12"/>
      <c r="E800" s="12"/>
      <c r="F800" s="12"/>
      <c r="G800" s="1"/>
      <c r="H800" s="1"/>
      <c r="I800" s="1"/>
      <c r="J800" s="1"/>
      <c r="K800" s="1"/>
      <c r="L800" s="1"/>
      <c r="M800" s="1"/>
      <c r="N800" s="1"/>
      <c r="O800" s="1"/>
      <c r="P800" s="1"/>
      <c r="Q800" s="1"/>
      <c r="R800" s="1"/>
      <c r="S800" s="1"/>
      <c r="T800" s="1"/>
      <c r="U800" s="1"/>
      <c r="V800" s="1"/>
      <c r="W800" s="1"/>
      <c r="X800" s="1"/>
      <c r="Y800" s="1"/>
      <c r="Z800" s="1"/>
      <c r="AA800" s="1"/>
      <c r="AB800" s="1"/>
    </row>
    <row r="801" spans="1:28" ht="18">
      <c r="A801" s="12"/>
      <c r="B801" s="12"/>
      <c r="C801" s="12"/>
      <c r="D801" s="12"/>
      <c r="E801" s="12"/>
      <c r="F801" s="12"/>
      <c r="G801" s="1"/>
      <c r="H801" s="1"/>
      <c r="I801" s="1"/>
      <c r="J801" s="1"/>
      <c r="K801" s="1"/>
      <c r="L801" s="1"/>
      <c r="M801" s="1"/>
      <c r="N801" s="1"/>
      <c r="O801" s="1"/>
      <c r="P801" s="1"/>
      <c r="Q801" s="1"/>
      <c r="R801" s="1"/>
      <c r="S801" s="1"/>
      <c r="T801" s="1"/>
      <c r="U801" s="1"/>
      <c r="V801" s="1"/>
      <c r="W801" s="1"/>
      <c r="X801" s="1"/>
      <c r="Y801" s="1"/>
      <c r="Z801" s="1"/>
      <c r="AA801" s="1"/>
      <c r="AB801" s="1"/>
    </row>
    <row r="802" spans="1:28" ht="18">
      <c r="A802" s="12"/>
      <c r="B802" s="12"/>
      <c r="C802" s="12"/>
      <c r="D802" s="12"/>
      <c r="E802" s="12"/>
      <c r="F802" s="12"/>
      <c r="G802" s="1"/>
      <c r="H802" s="1"/>
      <c r="I802" s="1"/>
      <c r="J802" s="1"/>
      <c r="K802" s="1"/>
      <c r="L802" s="1"/>
      <c r="M802" s="1"/>
      <c r="N802" s="1"/>
      <c r="O802" s="1"/>
      <c r="P802" s="1"/>
      <c r="Q802" s="1"/>
      <c r="R802" s="1"/>
      <c r="S802" s="1"/>
      <c r="T802" s="1"/>
      <c r="U802" s="1"/>
      <c r="V802" s="1"/>
      <c r="W802" s="1"/>
      <c r="X802" s="1"/>
      <c r="Y802" s="1"/>
      <c r="Z802" s="1"/>
      <c r="AA802" s="1"/>
      <c r="AB802" s="1"/>
    </row>
    <row r="803" spans="1:28" ht="18">
      <c r="A803" s="12"/>
      <c r="B803" s="12"/>
      <c r="C803" s="12"/>
      <c r="D803" s="12"/>
      <c r="E803" s="12"/>
      <c r="F803" s="12"/>
      <c r="G803" s="1"/>
      <c r="H803" s="1"/>
      <c r="I803" s="1"/>
      <c r="J803" s="1"/>
      <c r="K803" s="1"/>
      <c r="L803" s="1"/>
      <c r="M803" s="1"/>
      <c r="N803" s="1"/>
      <c r="O803" s="1"/>
      <c r="P803" s="1"/>
      <c r="Q803" s="1"/>
      <c r="R803" s="1"/>
      <c r="S803" s="1"/>
      <c r="T803" s="1"/>
      <c r="U803" s="1"/>
      <c r="V803" s="1"/>
      <c r="W803" s="1"/>
      <c r="X803" s="1"/>
      <c r="Y803" s="1"/>
      <c r="Z803" s="1"/>
      <c r="AA803" s="1"/>
      <c r="AB803" s="1"/>
    </row>
    <row r="804" spans="1:28" ht="18">
      <c r="A804" s="12"/>
      <c r="B804" s="12"/>
      <c r="C804" s="12"/>
      <c r="D804" s="12"/>
      <c r="E804" s="12"/>
      <c r="F804" s="12"/>
      <c r="G804" s="1"/>
      <c r="H804" s="1"/>
      <c r="I804" s="1"/>
      <c r="J804" s="1"/>
      <c r="K804" s="1"/>
      <c r="L804" s="1"/>
      <c r="M804" s="1"/>
      <c r="N804" s="1"/>
      <c r="O804" s="1"/>
      <c r="P804" s="1"/>
      <c r="Q804" s="1"/>
      <c r="R804" s="1"/>
      <c r="S804" s="1"/>
      <c r="T804" s="1"/>
      <c r="U804" s="1"/>
      <c r="V804" s="1"/>
      <c r="W804" s="1"/>
      <c r="X804" s="1"/>
      <c r="Y804" s="1"/>
      <c r="Z804" s="1"/>
      <c r="AA804" s="1"/>
      <c r="AB804" s="1"/>
    </row>
    <row r="805" spans="1:28" ht="18">
      <c r="A805" s="12"/>
      <c r="B805" s="12"/>
      <c r="C805" s="12"/>
      <c r="D805" s="12"/>
      <c r="E805" s="12"/>
      <c r="F805" s="12"/>
      <c r="G805" s="1"/>
      <c r="H805" s="1"/>
      <c r="I805" s="1"/>
      <c r="J805" s="1"/>
      <c r="K805" s="1"/>
      <c r="L805" s="1"/>
      <c r="M805" s="1"/>
      <c r="N805" s="1"/>
      <c r="O805" s="1"/>
      <c r="P805" s="1"/>
      <c r="Q805" s="1"/>
      <c r="R805" s="1"/>
      <c r="S805" s="1"/>
      <c r="T805" s="1"/>
      <c r="U805" s="1"/>
      <c r="V805" s="1"/>
      <c r="W805" s="1"/>
      <c r="X805" s="1"/>
      <c r="Y805" s="1"/>
      <c r="Z805" s="1"/>
      <c r="AA805" s="1"/>
      <c r="AB805" s="1"/>
    </row>
    <row r="806" spans="1:28" ht="18">
      <c r="A806" s="12"/>
      <c r="B806" s="12"/>
      <c r="C806" s="12"/>
      <c r="D806" s="12"/>
      <c r="E806" s="12"/>
      <c r="F806" s="12"/>
      <c r="G806" s="1"/>
      <c r="H806" s="1"/>
      <c r="I806" s="1"/>
      <c r="J806" s="1"/>
      <c r="K806" s="1"/>
      <c r="L806" s="1"/>
      <c r="M806" s="1"/>
      <c r="N806" s="1"/>
      <c r="O806" s="1"/>
      <c r="P806" s="1"/>
      <c r="Q806" s="1"/>
      <c r="R806" s="1"/>
      <c r="S806" s="1"/>
      <c r="T806" s="1"/>
      <c r="U806" s="1"/>
      <c r="V806" s="1"/>
      <c r="W806" s="1"/>
      <c r="X806" s="1"/>
      <c r="Y806" s="1"/>
      <c r="Z806" s="1"/>
      <c r="AA806" s="1"/>
      <c r="AB806" s="1"/>
    </row>
    <row r="807" spans="1:28" ht="18">
      <c r="A807" s="12"/>
      <c r="B807" s="12"/>
      <c r="C807" s="12"/>
      <c r="D807" s="12"/>
      <c r="E807" s="12"/>
      <c r="F807" s="12"/>
      <c r="G807" s="1"/>
      <c r="H807" s="1"/>
      <c r="I807" s="1"/>
      <c r="J807" s="1"/>
      <c r="K807" s="1"/>
      <c r="L807" s="1"/>
      <c r="M807" s="1"/>
      <c r="N807" s="1"/>
      <c r="O807" s="1"/>
      <c r="P807" s="1"/>
      <c r="Q807" s="1"/>
      <c r="R807" s="1"/>
      <c r="S807" s="1"/>
      <c r="T807" s="1"/>
      <c r="U807" s="1"/>
      <c r="V807" s="1"/>
      <c r="W807" s="1"/>
      <c r="X807" s="1"/>
      <c r="Y807" s="1"/>
      <c r="Z807" s="1"/>
      <c r="AA807" s="1"/>
      <c r="AB807" s="1"/>
    </row>
    <row r="808" spans="1:28" ht="18">
      <c r="A808" s="12"/>
      <c r="B808" s="12"/>
      <c r="C808" s="12"/>
      <c r="D808" s="12"/>
      <c r="E808" s="12"/>
      <c r="F808" s="12"/>
      <c r="G808" s="1"/>
      <c r="H808" s="1"/>
      <c r="I808" s="1"/>
      <c r="J808" s="1"/>
      <c r="K808" s="1"/>
      <c r="L808" s="1"/>
      <c r="M808" s="1"/>
      <c r="N808" s="1"/>
      <c r="O808" s="1"/>
      <c r="P808" s="1"/>
      <c r="Q808" s="1"/>
      <c r="R808" s="1"/>
      <c r="S808" s="1"/>
      <c r="T808" s="1"/>
      <c r="U808" s="1"/>
      <c r="V808" s="1"/>
      <c r="W808" s="1"/>
      <c r="X808" s="1"/>
      <c r="Y808" s="1"/>
      <c r="Z808" s="1"/>
      <c r="AA808" s="1"/>
      <c r="AB808" s="1"/>
    </row>
    <row r="809" spans="1:28" ht="18">
      <c r="A809" s="12"/>
      <c r="B809" s="12"/>
      <c r="C809" s="12"/>
      <c r="D809" s="12"/>
      <c r="E809" s="12"/>
      <c r="F809" s="12"/>
      <c r="G809" s="1"/>
      <c r="H809" s="1"/>
      <c r="I809" s="1"/>
      <c r="J809" s="1"/>
      <c r="K809" s="1"/>
      <c r="L809" s="1"/>
      <c r="M809" s="1"/>
      <c r="N809" s="1"/>
      <c r="O809" s="1"/>
      <c r="P809" s="1"/>
      <c r="Q809" s="1"/>
      <c r="R809" s="1"/>
      <c r="S809" s="1"/>
      <c r="T809" s="1"/>
      <c r="U809" s="1"/>
      <c r="V809" s="1"/>
      <c r="W809" s="1"/>
      <c r="X809" s="1"/>
      <c r="Y809" s="1"/>
      <c r="Z809" s="1"/>
      <c r="AA809" s="1"/>
      <c r="AB809" s="1"/>
    </row>
    <row r="810" spans="1:28" ht="18">
      <c r="A810" s="12"/>
      <c r="B810" s="12"/>
      <c r="C810" s="12"/>
      <c r="D810" s="12"/>
      <c r="E810" s="12"/>
      <c r="F810" s="12"/>
      <c r="G810" s="1"/>
      <c r="H810" s="1"/>
      <c r="I810" s="1"/>
      <c r="J810" s="1"/>
      <c r="K810" s="1"/>
      <c r="L810" s="1"/>
      <c r="M810" s="1"/>
      <c r="N810" s="1"/>
      <c r="O810" s="1"/>
      <c r="P810" s="1"/>
      <c r="Q810" s="1"/>
      <c r="R810" s="1"/>
      <c r="S810" s="1"/>
      <c r="T810" s="1"/>
      <c r="U810" s="1"/>
      <c r="V810" s="1"/>
      <c r="W810" s="1"/>
      <c r="X810" s="1"/>
      <c r="Y810" s="1"/>
      <c r="Z810" s="1"/>
      <c r="AA810" s="1"/>
      <c r="AB810" s="1"/>
    </row>
    <row r="811" spans="1:28" ht="18">
      <c r="A811" s="12"/>
      <c r="B811" s="12"/>
      <c r="C811" s="12"/>
      <c r="D811" s="12"/>
      <c r="E811" s="12"/>
      <c r="F811" s="12"/>
      <c r="G811" s="1"/>
      <c r="H811" s="1"/>
      <c r="I811" s="1"/>
      <c r="J811" s="1"/>
      <c r="K811" s="1"/>
      <c r="L811" s="1"/>
      <c r="M811" s="1"/>
      <c r="N811" s="1"/>
      <c r="O811" s="1"/>
      <c r="P811" s="1"/>
      <c r="Q811" s="1"/>
      <c r="R811" s="1"/>
      <c r="S811" s="1"/>
      <c r="T811" s="1"/>
      <c r="U811" s="1"/>
      <c r="V811" s="1"/>
      <c r="W811" s="1"/>
      <c r="X811" s="1"/>
      <c r="Y811" s="1"/>
      <c r="Z811" s="1"/>
      <c r="AA811" s="1"/>
      <c r="AB811" s="1"/>
    </row>
    <row r="812" spans="1:28" ht="18">
      <c r="A812" s="12"/>
      <c r="B812" s="12"/>
      <c r="C812" s="12"/>
      <c r="D812" s="12"/>
      <c r="E812" s="12"/>
      <c r="F812" s="12"/>
      <c r="G812" s="1"/>
      <c r="H812" s="1"/>
      <c r="I812" s="1"/>
      <c r="J812" s="1"/>
      <c r="K812" s="1"/>
      <c r="L812" s="1"/>
      <c r="M812" s="1"/>
      <c r="N812" s="1"/>
      <c r="O812" s="1"/>
      <c r="P812" s="1"/>
      <c r="Q812" s="1"/>
      <c r="R812" s="1"/>
      <c r="S812" s="1"/>
      <c r="T812" s="1"/>
      <c r="U812" s="1"/>
      <c r="V812" s="1"/>
      <c r="W812" s="1"/>
      <c r="X812" s="1"/>
      <c r="Y812" s="1"/>
      <c r="Z812" s="1"/>
      <c r="AA812" s="1"/>
      <c r="AB812" s="1"/>
    </row>
    <row r="813" spans="1:28" ht="18">
      <c r="A813" s="12"/>
      <c r="B813" s="12"/>
      <c r="C813" s="12"/>
      <c r="D813" s="12"/>
      <c r="E813" s="12"/>
      <c r="F813" s="12"/>
      <c r="G813" s="1"/>
      <c r="H813" s="1"/>
      <c r="I813" s="1"/>
      <c r="J813" s="1"/>
      <c r="K813" s="1"/>
      <c r="L813" s="1"/>
      <c r="M813" s="1"/>
      <c r="N813" s="1"/>
      <c r="O813" s="1"/>
      <c r="P813" s="1"/>
      <c r="Q813" s="1"/>
      <c r="R813" s="1"/>
      <c r="S813" s="1"/>
      <c r="T813" s="1"/>
      <c r="U813" s="1"/>
      <c r="V813" s="1"/>
      <c r="W813" s="1"/>
      <c r="X813" s="1"/>
      <c r="Y813" s="1"/>
      <c r="Z813" s="1"/>
      <c r="AA813" s="1"/>
      <c r="AB813" s="1"/>
    </row>
    <row r="814" spans="1:28" ht="18">
      <c r="A814" s="12"/>
      <c r="B814" s="12"/>
      <c r="C814" s="12"/>
      <c r="D814" s="12"/>
      <c r="E814" s="12"/>
      <c r="F814" s="12"/>
      <c r="G814" s="1"/>
      <c r="H814" s="1"/>
      <c r="I814" s="1"/>
      <c r="J814" s="1"/>
      <c r="K814" s="1"/>
      <c r="L814" s="1"/>
      <c r="M814" s="1"/>
      <c r="N814" s="1"/>
      <c r="O814" s="1"/>
      <c r="P814" s="1"/>
      <c r="Q814" s="1"/>
      <c r="R814" s="1"/>
      <c r="S814" s="1"/>
      <c r="T814" s="1"/>
      <c r="U814" s="1"/>
      <c r="V814" s="1"/>
      <c r="W814" s="1"/>
      <c r="X814" s="1"/>
      <c r="Y814" s="1"/>
      <c r="Z814" s="1"/>
      <c r="AA814" s="1"/>
      <c r="AB814" s="1"/>
    </row>
    <row r="815" spans="1:28" ht="18">
      <c r="A815" s="12"/>
      <c r="B815" s="12"/>
      <c r="C815" s="12"/>
      <c r="D815" s="12"/>
      <c r="E815" s="12"/>
      <c r="F815" s="12"/>
      <c r="G815" s="1"/>
      <c r="H815" s="1"/>
      <c r="I815" s="1"/>
      <c r="J815" s="1"/>
      <c r="K815" s="1"/>
      <c r="L815" s="1"/>
      <c r="M815" s="1"/>
      <c r="N815" s="1"/>
      <c r="O815" s="1"/>
      <c r="P815" s="1"/>
      <c r="Q815" s="1"/>
      <c r="R815" s="1"/>
      <c r="S815" s="1"/>
      <c r="T815" s="1"/>
      <c r="U815" s="1"/>
      <c r="V815" s="1"/>
      <c r="W815" s="1"/>
      <c r="X815" s="1"/>
      <c r="Y815" s="1"/>
      <c r="Z815" s="1"/>
      <c r="AA815" s="1"/>
      <c r="AB815" s="1"/>
    </row>
    <row r="816" spans="1:28" ht="18">
      <c r="A816" s="12"/>
      <c r="B816" s="12"/>
      <c r="C816" s="12"/>
      <c r="D816" s="12"/>
      <c r="E816" s="12"/>
      <c r="F816" s="12"/>
      <c r="G816" s="1"/>
      <c r="H816" s="1"/>
      <c r="I816" s="1"/>
      <c r="J816" s="1"/>
      <c r="K816" s="1"/>
      <c r="L816" s="1"/>
      <c r="M816" s="1"/>
      <c r="N816" s="1"/>
      <c r="O816" s="1"/>
      <c r="P816" s="1"/>
      <c r="Q816" s="1"/>
      <c r="R816" s="1"/>
      <c r="S816" s="1"/>
      <c r="T816" s="1"/>
      <c r="U816" s="1"/>
      <c r="V816" s="1"/>
      <c r="W816" s="1"/>
      <c r="X816" s="1"/>
      <c r="Y816" s="1"/>
      <c r="Z816" s="1"/>
      <c r="AA816" s="1"/>
      <c r="AB816" s="1"/>
    </row>
    <row r="817" spans="1:28" ht="18">
      <c r="A817" s="12"/>
      <c r="B817" s="12"/>
      <c r="C817" s="12"/>
      <c r="D817" s="12"/>
      <c r="E817" s="12"/>
      <c r="F817" s="12"/>
      <c r="G817" s="1"/>
      <c r="H817" s="1"/>
      <c r="I817" s="1"/>
      <c r="J817" s="1"/>
      <c r="K817" s="1"/>
      <c r="L817" s="1"/>
      <c r="M817" s="1"/>
      <c r="N817" s="1"/>
      <c r="O817" s="1"/>
      <c r="P817" s="1"/>
      <c r="Q817" s="1"/>
      <c r="R817" s="1"/>
      <c r="S817" s="1"/>
      <c r="T817" s="1"/>
      <c r="U817" s="1"/>
      <c r="V817" s="1"/>
      <c r="W817" s="1"/>
      <c r="X817" s="1"/>
      <c r="Y817" s="1"/>
      <c r="Z817" s="1"/>
      <c r="AA817" s="1"/>
      <c r="AB817" s="1"/>
    </row>
    <row r="818" spans="1:28" ht="18">
      <c r="A818" s="12"/>
      <c r="B818" s="12"/>
      <c r="C818" s="12"/>
      <c r="D818" s="12"/>
      <c r="E818" s="12"/>
      <c r="F818" s="12"/>
      <c r="G818" s="1"/>
      <c r="H818" s="1"/>
      <c r="I818" s="1"/>
      <c r="J818" s="1"/>
      <c r="K818" s="1"/>
      <c r="L818" s="1"/>
      <c r="M818" s="1"/>
      <c r="N818" s="1"/>
      <c r="O818" s="1"/>
      <c r="P818" s="1"/>
      <c r="Q818" s="1"/>
      <c r="R818" s="1"/>
      <c r="S818" s="1"/>
      <c r="T818" s="1"/>
      <c r="U818" s="1"/>
      <c r="V818" s="1"/>
      <c r="W818" s="1"/>
      <c r="X818" s="1"/>
      <c r="Y818" s="1"/>
      <c r="Z818" s="1"/>
      <c r="AA818" s="1"/>
      <c r="AB818" s="1"/>
    </row>
    <row r="819" spans="1:28" ht="18">
      <c r="A819" s="12"/>
      <c r="B819" s="12"/>
      <c r="C819" s="12"/>
      <c r="D819" s="12"/>
      <c r="E819" s="12"/>
      <c r="F819" s="12"/>
      <c r="G819" s="1"/>
      <c r="H819" s="1"/>
      <c r="I819" s="1"/>
      <c r="J819" s="1"/>
      <c r="K819" s="1"/>
      <c r="L819" s="1"/>
      <c r="M819" s="1"/>
      <c r="N819" s="1"/>
      <c r="O819" s="1"/>
      <c r="P819" s="1"/>
      <c r="Q819" s="1"/>
      <c r="R819" s="1"/>
      <c r="S819" s="1"/>
      <c r="T819" s="1"/>
      <c r="U819" s="1"/>
      <c r="V819" s="1"/>
      <c r="W819" s="1"/>
      <c r="X819" s="1"/>
      <c r="Y819" s="1"/>
      <c r="Z819" s="1"/>
      <c r="AA819" s="1"/>
      <c r="AB819" s="1"/>
    </row>
    <row r="820" spans="1:28" ht="18">
      <c r="A820" s="12"/>
      <c r="B820" s="12"/>
      <c r="C820" s="12"/>
      <c r="D820" s="12"/>
      <c r="E820" s="12"/>
      <c r="F820" s="12"/>
      <c r="G820" s="1"/>
      <c r="H820" s="1"/>
      <c r="I820" s="1"/>
      <c r="J820" s="1"/>
      <c r="K820" s="1"/>
      <c r="L820" s="1"/>
      <c r="M820" s="1"/>
      <c r="N820" s="1"/>
      <c r="O820" s="1"/>
      <c r="P820" s="1"/>
      <c r="Q820" s="1"/>
      <c r="R820" s="1"/>
      <c r="S820" s="1"/>
      <c r="T820" s="1"/>
      <c r="U820" s="1"/>
      <c r="V820" s="1"/>
      <c r="W820" s="1"/>
      <c r="X820" s="1"/>
      <c r="Y820" s="1"/>
      <c r="Z820" s="1"/>
      <c r="AA820" s="1"/>
      <c r="AB820" s="1"/>
    </row>
    <row r="821" spans="1:28" ht="18">
      <c r="A821" s="12"/>
      <c r="B821" s="12"/>
      <c r="C821" s="12"/>
      <c r="D821" s="12"/>
      <c r="E821" s="12"/>
      <c r="F821" s="12"/>
      <c r="G821" s="1"/>
      <c r="H821" s="1"/>
      <c r="I821" s="1"/>
      <c r="J821" s="1"/>
      <c r="K821" s="1"/>
      <c r="L821" s="1"/>
      <c r="M821" s="1"/>
      <c r="N821" s="1"/>
      <c r="O821" s="1"/>
      <c r="P821" s="1"/>
      <c r="Q821" s="1"/>
      <c r="R821" s="1"/>
      <c r="S821" s="1"/>
      <c r="T821" s="1"/>
      <c r="U821" s="1"/>
      <c r="V821" s="1"/>
      <c r="W821" s="1"/>
      <c r="X821" s="1"/>
      <c r="Y821" s="1"/>
      <c r="Z821" s="1"/>
      <c r="AA821" s="1"/>
      <c r="AB821" s="1"/>
    </row>
    <row r="822" spans="1:28" ht="18">
      <c r="A822" s="12"/>
      <c r="B822" s="12"/>
      <c r="C822" s="12"/>
      <c r="D822" s="12"/>
      <c r="E822" s="12"/>
      <c r="F822" s="12"/>
      <c r="G822" s="1"/>
      <c r="H822" s="1"/>
      <c r="I822" s="1"/>
      <c r="J822" s="1"/>
      <c r="K822" s="1"/>
      <c r="L822" s="1"/>
      <c r="M822" s="1"/>
      <c r="N822" s="1"/>
      <c r="O822" s="1"/>
      <c r="P822" s="1"/>
      <c r="Q822" s="1"/>
      <c r="R822" s="1"/>
      <c r="S822" s="1"/>
      <c r="T822" s="1"/>
      <c r="U822" s="1"/>
      <c r="V822" s="1"/>
      <c r="W822" s="1"/>
      <c r="X822" s="1"/>
      <c r="Y822" s="1"/>
      <c r="Z822" s="1"/>
      <c r="AA822" s="1"/>
      <c r="AB822" s="1"/>
    </row>
    <row r="823" spans="1:28" ht="18">
      <c r="A823" s="12"/>
      <c r="B823" s="12"/>
      <c r="C823" s="12"/>
      <c r="D823" s="12"/>
      <c r="E823" s="12"/>
      <c r="F823" s="12"/>
      <c r="G823" s="1"/>
      <c r="H823" s="1"/>
      <c r="I823" s="1"/>
      <c r="J823" s="1"/>
      <c r="K823" s="1"/>
      <c r="L823" s="1"/>
      <c r="M823" s="1"/>
      <c r="N823" s="1"/>
      <c r="O823" s="1"/>
      <c r="P823" s="1"/>
      <c r="Q823" s="1"/>
      <c r="R823" s="1"/>
      <c r="S823" s="1"/>
      <c r="T823" s="1"/>
      <c r="U823" s="1"/>
      <c r="V823" s="1"/>
      <c r="W823" s="1"/>
      <c r="X823" s="1"/>
      <c r="Y823" s="1"/>
      <c r="Z823" s="1"/>
      <c r="AA823" s="1"/>
      <c r="AB823" s="1"/>
    </row>
    <row r="824" spans="1:28" ht="18">
      <c r="A824" s="12"/>
      <c r="B824" s="12"/>
      <c r="C824" s="12"/>
      <c r="D824" s="12"/>
      <c r="E824" s="12"/>
      <c r="F824" s="12"/>
      <c r="G824" s="1"/>
      <c r="H824" s="1"/>
      <c r="I824" s="1"/>
      <c r="J824" s="1"/>
      <c r="K824" s="1"/>
      <c r="L824" s="1"/>
      <c r="M824" s="1"/>
      <c r="N824" s="1"/>
      <c r="O824" s="1"/>
      <c r="P824" s="1"/>
      <c r="Q824" s="1"/>
      <c r="R824" s="1"/>
      <c r="S824" s="1"/>
      <c r="T824" s="1"/>
      <c r="U824" s="1"/>
      <c r="V824" s="1"/>
      <c r="W824" s="1"/>
      <c r="X824" s="1"/>
      <c r="Y824" s="1"/>
      <c r="Z824" s="1"/>
      <c r="AA824" s="1"/>
      <c r="AB824" s="1"/>
    </row>
    <row r="825" spans="1:28" ht="18">
      <c r="A825" s="12"/>
      <c r="B825" s="12"/>
      <c r="C825" s="12"/>
      <c r="D825" s="12"/>
      <c r="E825" s="12"/>
      <c r="F825" s="12"/>
      <c r="G825" s="1"/>
      <c r="H825" s="1"/>
      <c r="I825" s="1"/>
      <c r="J825" s="1"/>
      <c r="K825" s="1"/>
      <c r="L825" s="1"/>
      <c r="M825" s="1"/>
      <c r="N825" s="1"/>
      <c r="O825" s="1"/>
      <c r="P825" s="1"/>
      <c r="Q825" s="1"/>
      <c r="R825" s="1"/>
      <c r="S825" s="1"/>
      <c r="T825" s="1"/>
      <c r="U825" s="1"/>
      <c r="V825" s="1"/>
      <c r="W825" s="1"/>
      <c r="X825" s="1"/>
      <c r="Y825" s="1"/>
      <c r="Z825" s="1"/>
      <c r="AA825" s="1"/>
      <c r="AB825" s="1"/>
    </row>
    <row r="826" spans="1:28" ht="18">
      <c r="A826" s="12"/>
      <c r="B826" s="12"/>
      <c r="C826" s="12"/>
      <c r="D826" s="12"/>
      <c r="E826" s="12"/>
      <c r="F826" s="12"/>
      <c r="G826" s="1"/>
      <c r="H826" s="1"/>
      <c r="I826" s="1"/>
      <c r="J826" s="1"/>
      <c r="K826" s="1"/>
      <c r="L826" s="1"/>
      <c r="M826" s="1"/>
      <c r="N826" s="1"/>
      <c r="O826" s="1"/>
      <c r="P826" s="1"/>
      <c r="Q826" s="1"/>
      <c r="R826" s="1"/>
      <c r="S826" s="1"/>
      <c r="T826" s="1"/>
      <c r="U826" s="1"/>
      <c r="V826" s="1"/>
      <c r="W826" s="1"/>
      <c r="X826" s="1"/>
      <c r="Y826" s="1"/>
      <c r="Z826" s="1"/>
      <c r="AA826" s="1"/>
      <c r="AB826" s="1"/>
    </row>
    <row r="827" spans="1:28" ht="18">
      <c r="A827" s="12"/>
      <c r="B827" s="12"/>
      <c r="C827" s="12"/>
      <c r="D827" s="12"/>
      <c r="E827" s="12"/>
      <c r="F827" s="12"/>
      <c r="G827" s="1"/>
      <c r="H827" s="1"/>
      <c r="I827" s="1"/>
      <c r="J827" s="1"/>
      <c r="K827" s="1"/>
      <c r="L827" s="1"/>
      <c r="M827" s="1"/>
      <c r="N827" s="1"/>
      <c r="O827" s="1"/>
      <c r="P827" s="1"/>
      <c r="Q827" s="1"/>
      <c r="R827" s="1"/>
      <c r="S827" s="1"/>
      <c r="T827" s="1"/>
      <c r="U827" s="1"/>
      <c r="V827" s="1"/>
      <c r="W827" s="1"/>
      <c r="X827" s="1"/>
      <c r="Y827" s="1"/>
      <c r="Z827" s="1"/>
      <c r="AA827" s="1"/>
      <c r="AB827" s="1"/>
    </row>
    <row r="828" spans="1:28" ht="18">
      <c r="A828" s="12"/>
      <c r="B828" s="12"/>
      <c r="C828" s="12"/>
      <c r="D828" s="12"/>
      <c r="E828" s="12"/>
      <c r="F828" s="12"/>
      <c r="G828" s="1"/>
      <c r="H828" s="1"/>
      <c r="I828" s="1"/>
      <c r="J828" s="1"/>
      <c r="K828" s="1"/>
      <c r="L828" s="1"/>
      <c r="M828" s="1"/>
      <c r="N828" s="1"/>
      <c r="O828" s="1"/>
      <c r="P828" s="1"/>
      <c r="Q828" s="1"/>
      <c r="R828" s="1"/>
      <c r="S828" s="1"/>
      <c r="T828" s="1"/>
      <c r="U828" s="1"/>
      <c r="V828" s="1"/>
      <c r="W828" s="1"/>
      <c r="X828" s="1"/>
      <c r="Y828" s="1"/>
      <c r="Z828" s="1"/>
      <c r="AA828" s="1"/>
      <c r="AB828" s="1"/>
    </row>
    <row r="829" spans="1:28" ht="18">
      <c r="A829" s="12"/>
      <c r="B829" s="12"/>
      <c r="C829" s="12"/>
      <c r="D829" s="12"/>
      <c r="E829" s="12"/>
      <c r="F829" s="12"/>
      <c r="G829" s="1"/>
      <c r="H829" s="1"/>
      <c r="I829" s="1"/>
      <c r="J829" s="1"/>
      <c r="K829" s="1"/>
      <c r="L829" s="1"/>
      <c r="M829" s="1"/>
      <c r="N829" s="1"/>
      <c r="O829" s="1"/>
      <c r="P829" s="1"/>
      <c r="Q829" s="1"/>
      <c r="R829" s="1"/>
      <c r="S829" s="1"/>
      <c r="T829" s="1"/>
      <c r="U829" s="1"/>
      <c r="V829" s="1"/>
      <c r="W829" s="1"/>
      <c r="X829" s="1"/>
      <c r="Y829" s="1"/>
      <c r="Z829" s="1"/>
      <c r="AA829" s="1"/>
      <c r="AB829" s="1"/>
    </row>
    <row r="830" spans="1:28" ht="18">
      <c r="A830" s="12"/>
      <c r="B830" s="12"/>
      <c r="C830" s="12"/>
      <c r="D830" s="12"/>
      <c r="E830" s="12"/>
      <c r="F830" s="12"/>
      <c r="G830" s="1"/>
      <c r="H830" s="1"/>
      <c r="I830" s="1"/>
      <c r="J830" s="1"/>
      <c r="K830" s="1"/>
      <c r="L830" s="1"/>
      <c r="M830" s="1"/>
      <c r="N830" s="1"/>
      <c r="O830" s="1"/>
      <c r="P830" s="1"/>
      <c r="Q830" s="1"/>
      <c r="R830" s="1"/>
      <c r="S830" s="1"/>
      <c r="T830" s="1"/>
      <c r="U830" s="1"/>
      <c r="V830" s="1"/>
      <c r="W830" s="1"/>
      <c r="X830" s="1"/>
      <c r="Y830" s="1"/>
      <c r="Z830" s="1"/>
      <c r="AA830" s="1"/>
      <c r="AB830" s="1"/>
    </row>
    <row r="831" spans="1:28" ht="18">
      <c r="A831" s="12"/>
      <c r="B831" s="12"/>
      <c r="C831" s="12"/>
      <c r="D831" s="12"/>
      <c r="E831" s="12"/>
      <c r="F831" s="12"/>
      <c r="G831" s="1"/>
      <c r="H831" s="1"/>
      <c r="I831" s="1"/>
      <c r="J831" s="1"/>
      <c r="K831" s="1"/>
      <c r="L831" s="1"/>
      <c r="M831" s="1"/>
      <c r="N831" s="1"/>
      <c r="O831" s="1"/>
      <c r="P831" s="1"/>
      <c r="Q831" s="1"/>
      <c r="R831" s="1"/>
      <c r="S831" s="1"/>
      <c r="T831" s="1"/>
      <c r="U831" s="1"/>
      <c r="V831" s="1"/>
      <c r="W831" s="1"/>
      <c r="X831" s="1"/>
      <c r="Y831" s="1"/>
      <c r="Z831" s="1"/>
      <c r="AA831" s="1"/>
      <c r="AB831" s="1"/>
    </row>
    <row r="832" spans="1:28" ht="18">
      <c r="A832" s="12"/>
      <c r="B832" s="12"/>
      <c r="C832" s="12"/>
      <c r="D832" s="12"/>
      <c r="E832" s="12"/>
      <c r="F832" s="12"/>
      <c r="G832" s="1"/>
      <c r="H832" s="1"/>
      <c r="I832" s="1"/>
      <c r="J832" s="1"/>
      <c r="K832" s="1"/>
      <c r="L832" s="1"/>
      <c r="M832" s="1"/>
      <c r="N832" s="1"/>
      <c r="O832" s="1"/>
      <c r="P832" s="1"/>
      <c r="Q832" s="1"/>
      <c r="R832" s="1"/>
      <c r="S832" s="1"/>
      <c r="T832" s="1"/>
      <c r="U832" s="1"/>
      <c r="V832" s="1"/>
      <c r="W832" s="1"/>
      <c r="X832" s="1"/>
      <c r="Y832" s="1"/>
      <c r="Z832" s="1"/>
      <c r="AA832" s="1"/>
      <c r="AB832" s="1"/>
    </row>
    <row r="833" spans="1:28" ht="18">
      <c r="A833" s="12"/>
      <c r="B833" s="12"/>
      <c r="C833" s="12"/>
      <c r="D833" s="12"/>
      <c r="E833" s="12"/>
      <c r="F833" s="12"/>
      <c r="G833" s="1"/>
      <c r="H833" s="1"/>
      <c r="I833" s="1"/>
      <c r="J833" s="1"/>
      <c r="K833" s="1"/>
      <c r="L833" s="1"/>
      <c r="M833" s="1"/>
      <c r="N833" s="1"/>
      <c r="O833" s="1"/>
      <c r="P833" s="1"/>
      <c r="Q833" s="1"/>
      <c r="R833" s="1"/>
      <c r="S833" s="1"/>
      <c r="T833" s="1"/>
      <c r="U833" s="1"/>
      <c r="V833" s="1"/>
      <c r="W833" s="1"/>
      <c r="X833" s="1"/>
      <c r="Y833" s="1"/>
      <c r="Z833" s="1"/>
      <c r="AA833" s="1"/>
      <c r="AB833" s="1"/>
    </row>
    <row r="834" spans="1:28" ht="18">
      <c r="A834" s="12"/>
      <c r="B834" s="12"/>
      <c r="C834" s="12"/>
      <c r="D834" s="12"/>
      <c r="E834" s="12"/>
      <c r="F834" s="12"/>
      <c r="G834" s="1"/>
      <c r="H834" s="1"/>
      <c r="I834" s="1"/>
      <c r="J834" s="1"/>
      <c r="K834" s="1"/>
      <c r="L834" s="1"/>
      <c r="M834" s="1"/>
      <c r="N834" s="1"/>
      <c r="O834" s="1"/>
      <c r="P834" s="1"/>
      <c r="Q834" s="1"/>
      <c r="R834" s="1"/>
      <c r="S834" s="1"/>
      <c r="T834" s="1"/>
      <c r="U834" s="1"/>
      <c r="V834" s="1"/>
      <c r="W834" s="1"/>
      <c r="X834" s="1"/>
      <c r="Y834" s="1"/>
      <c r="Z834" s="1"/>
      <c r="AA834" s="1"/>
      <c r="AB834" s="1"/>
    </row>
    <row r="835" spans="1:28" ht="18">
      <c r="A835" s="12"/>
      <c r="B835" s="12"/>
      <c r="C835" s="12"/>
      <c r="D835" s="12"/>
      <c r="E835" s="12"/>
      <c r="F835" s="12"/>
      <c r="G835" s="1"/>
      <c r="H835" s="1"/>
      <c r="I835" s="1"/>
      <c r="J835" s="1"/>
      <c r="K835" s="1"/>
      <c r="L835" s="1"/>
      <c r="M835" s="1"/>
      <c r="N835" s="1"/>
      <c r="O835" s="1"/>
      <c r="P835" s="1"/>
      <c r="Q835" s="1"/>
      <c r="R835" s="1"/>
      <c r="S835" s="1"/>
      <c r="T835" s="1"/>
      <c r="U835" s="1"/>
      <c r="V835" s="1"/>
      <c r="W835" s="1"/>
      <c r="X835" s="1"/>
      <c r="Y835" s="1"/>
      <c r="Z835" s="1"/>
      <c r="AA835" s="1"/>
      <c r="AB835" s="1"/>
    </row>
    <row r="836" spans="1:28" ht="18">
      <c r="A836" s="12"/>
      <c r="B836" s="12"/>
      <c r="C836" s="12"/>
      <c r="D836" s="12"/>
      <c r="E836" s="12"/>
      <c r="F836" s="12"/>
      <c r="G836" s="1"/>
      <c r="H836" s="1"/>
      <c r="I836" s="1"/>
      <c r="J836" s="1"/>
      <c r="K836" s="1"/>
      <c r="L836" s="1"/>
      <c r="M836" s="1"/>
      <c r="N836" s="1"/>
      <c r="O836" s="1"/>
      <c r="P836" s="1"/>
      <c r="Q836" s="1"/>
      <c r="R836" s="1"/>
      <c r="S836" s="1"/>
      <c r="T836" s="1"/>
      <c r="U836" s="1"/>
      <c r="V836" s="1"/>
      <c r="W836" s="1"/>
      <c r="X836" s="1"/>
      <c r="Y836" s="1"/>
      <c r="Z836" s="1"/>
      <c r="AA836" s="1"/>
      <c r="AB836" s="1"/>
    </row>
    <row r="837" spans="1:28" ht="18">
      <c r="A837" s="12"/>
      <c r="B837" s="12"/>
      <c r="C837" s="12"/>
      <c r="D837" s="12"/>
      <c r="E837" s="12"/>
      <c r="F837" s="12"/>
      <c r="G837" s="1"/>
      <c r="H837" s="1"/>
      <c r="I837" s="1"/>
      <c r="J837" s="1"/>
      <c r="K837" s="1"/>
      <c r="L837" s="1"/>
      <c r="M837" s="1"/>
      <c r="N837" s="1"/>
      <c r="O837" s="1"/>
      <c r="P837" s="1"/>
      <c r="Q837" s="1"/>
      <c r="R837" s="1"/>
      <c r="S837" s="1"/>
      <c r="T837" s="1"/>
      <c r="U837" s="1"/>
      <c r="V837" s="1"/>
      <c r="W837" s="1"/>
      <c r="X837" s="1"/>
      <c r="Y837" s="1"/>
      <c r="Z837" s="1"/>
      <c r="AA837" s="1"/>
      <c r="AB837" s="1"/>
    </row>
    <row r="838" spans="1:28" ht="18">
      <c r="A838" s="12"/>
      <c r="B838" s="12"/>
      <c r="C838" s="12"/>
      <c r="D838" s="12"/>
      <c r="E838" s="12"/>
      <c r="F838" s="12"/>
      <c r="G838" s="1"/>
      <c r="H838" s="1"/>
      <c r="I838" s="1"/>
      <c r="J838" s="1"/>
      <c r="K838" s="1"/>
      <c r="L838" s="1"/>
      <c r="M838" s="1"/>
      <c r="N838" s="1"/>
      <c r="O838" s="1"/>
      <c r="P838" s="1"/>
      <c r="Q838" s="1"/>
      <c r="R838" s="1"/>
      <c r="S838" s="1"/>
      <c r="T838" s="1"/>
      <c r="U838" s="1"/>
      <c r="V838" s="1"/>
      <c r="W838" s="1"/>
      <c r="X838" s="1"/>
      <c r="Y838" s="1"/>
      <c r="Z838" s="1"/>
      <c r="AA838" s="1"/>
      <c r="AB838" s="1"/>
    </row>
    <row r="839" spans="1:28" ht="18">
      <c r="A839" s="12"/>
      <c r="B839" s="12"/>
      <c r="C839" s="12"/>
      <c r="D839" s="12"/>
      <c r="E839" s="12"/>
      <c r="F839" s="12"/>
      <c r="G839" s="1"/>
      <c r="H839" s="1"/>
      <c r="I839" s="1"/>
      <c r="J839" s="1"/>
      <c r="K839" s="1"/>
      <c r="L839" s="1"/>
      <c r="M839" s="1"/>
      <c r="N839" s="1"/>
      <c r="O839" s="1"/>
      <c r="P839" s="1"/>
      <c r="Q839" s="1"/>
      <c r="R839" s="1"/>
      <c r="S839" s="1"/>
      <c r="T839" s="1"/>
      <c r="U839" s="1"/>
      <c r="V839" s="1"/>
      <c r="W839" s="1"/>
      <c r="X839" s="1"/>
      <c r="Y839" s="1"/>
      <c r="Z839" s="1"/>
      <c r="AA839" s="1"/>
      <c r="AB839" s="1"/>
    </row>
    <row r="840" spans="1:28" ht="18">
      <c r="A840" s="12"/>
      <c r="B840" s="12"/>
      <c r="C840" s="12"/>
      <c r="D840" s="12"/>
      <c r="E840" s="12"/>
      <c r="F840" s="12"/>
      <c r="G840" s="1"/>
      <c r="H840" s="1"/>
      <c r="I840" s="1"/>
      <c r="J840" s="1"/>
      <c r="K840" s="1"/>
      <c r="L840" s="1"/>
      <c r="M840" s="1"/>
      <c r="N840" s="1"/>
      <c r="O840" s="1"/>
      <c r="P840" s="1"/>
      <c r="Q840" s="1"/>
      <c r="R840" s="1"/>
      <c r="S840" s="1"/>
      <c r="T840" s="1"/>
      <c r="U840" s="1"/>
      <c r="V840" s="1"/>
      <c r="W840" s="1"/>
      <c r="X840" s="1"/>
      <c r="Y840" s="1"/>
      <c r="Z840" s="1"/>
      <c r="AA840" s="1"/>
      <c r="AB840" s="1"/>
    </row>
    <row r="841" spans="1:28" ht="18">
      <c r="A841" s="12"/>
      <c r="B841" s="12"/>
      <c r="C841" s="12"/>
      <c r="D841" s="12"/>
      <c r="E841" s="12"/>
      <c r="F841" s="12"/>
      <c r="G841" s="1"/>
      <c r="H841" s="1"/>
      <c r="I841" s="1"/>
      <c r="J841" s="1"/>
      <c r="K841" s="1"/>
      <c r="L841" s="1"/>
      <c r="M841" s="1"/>
      <c r="N841" s="1"/>
      <c r="O841" s="1"/>
      <c r="P841" s="1"/>
      <c r="Q841" s="1"/>
      <c r="R841" s="1"/>
      <c r="S841" s="1"/>
      <c r="T841" s="1"/>
      <c r="U841" s="1"/>
      <c r="V841" s="1"/>
      <c r="W841" s="1"/>
      <c r="X841" s="1"/>
      <c r="Y841" s="1"/>
      <c r="Z841" s="1"/>
      <c r="AA841" s="1"/>
      <c r="AB841" s="1"/>
    </row>
    <row r="842" spans="1:28" ht="18">
      <c r="A842" s="12"/>
      <c r="B842" s="12"/>
      <c r="C842" s="12"/>
      <c r="D842" s="12"/>
      <c r="E842" s="12"/>
      <c r="F842" s="12"/>
      <c r="G842" s="1"/>
      <c r="H842" s="1"/>
      <c r="I842" s="1"/>
      <c r="J842" s="1"/>
      <c r="K842" s="1"/>
      <c r="L842" s="1"/>
      <c r="M842" s="1"/>
      <c r="N842" s="1"/>
      <c r="O842" s="1"/>
      <c r="P842" s="1"/>
      <c r="Q842" s="1"/>
      <c r="R842" s="1"/>
      <c r="S842" s="1"/>
      <c r="T842" s="1"/>
      <c r="U842" s="1"/>
      <c r="V842" s="1"/>
      <c r="W842" s="1"/>
      <c r="X842" s="1"/>
      <c r="Y842" s="1"/>
      <c r="Z842" s="1"/>
      <c r="AA842" s="1"/>
      <c r="AB842" s="1"/>
    </row>
    <row r="843" spans="1:28" ht="18">
      <c r="A843" s="12"/>
      <c r="B843" s="12"/>
      <c r="C843" s="12"/>
      <c r="D843" s="12"/>
      <c r="E843" s="12"/>
      <c r="F843" s="12"/>
      <c r="G843" s="1"/>
      <c r="H843" s="1"/>
      <c r="I843" s="1"/>
      <c r="J843" s="1"/>
      <c r="K843" s="1"/>
      <c r="L843" s="1"/>
      <c r="M843" s="1"/>
      <c r="N843" s="1"/>
      <c r="O843" s="1"/>
      <c r="P843" s="1"/>
      <c r="Q843" s="1"/>
      <c r="R843" s="1"/>
      <c r="S843" s="1"/>
      <c r="T843" s="1"/>
      <c r="U843" s="1"/>
      <c r="V843" s="1"/>
      <c r="W843" s="1"/>
      <c r="X843" s="1"/>
      <c r="Y843" s="1"/>
      <c r="Z843" s="1"/>
      <c r="AA843" s="1"/>
      <c r="AB843" s="1"/>
    </row>
    <row r="844" spans="1:28" ht="18">
      <c r="A844" s="12"/>
      <c r="B844" s="12"/>
      <c r="C844" s="12"/>
      <c r="D844" s="12"/>
      <c r="E844" s="12"/>
      <c r="F844" s="12"/>
      <c r="G844" s="1"/>
      <c r="H844" s="1"/>
      <c r="I844" s="1"/>
      <c r="J844" s="1"/>
      <c r="K844" s="1"/>
      <c r="L844" s="1"/>
      <c r="M844" s="1"/>
      <c r="N844" s="1"/>
      <c r="O844" s="1"/>
      <c r="P844" s="1"/>
      <c r="Q844" s="1"/>
      <c r="R844" s="1"/>
      <c r="S844" s="1"/>
      <c r="T844" s="1"/>
      <c r="U844" s="1"/>
      <c r="V844" s="1"/>
      <c r="W844" s="1"/>
      <c r="X844" s="1"/>
      <c r="Y844" s="1"/>
      <c r="Z844" s="1"/>
      <c r="AA844" s="1"/>
      <c r="AB844" s="1"/>
    </row>
    <row r="845" spans="1:28" ht="18">
      <c r="A845" s="12"/>
      <c r="B845" s="12"/>
      <c r="C845" s="12"/>
      <c r="D845" s="12"/>
      <c r="E845" s="12"/>
      <c r="F845" s="12"/>
      <c r="G845" s="1"/>
      <c r="H845" s="1"/>
      <c r="I845" s="1"/>
      <c r="J845" s="1"/>
      <c r="K845" s="1"/>
      <c r="L845" s="1"/>
      <c r="M845" s="1"/>
      <c r="N845" s="1"/>
      <c r="O845" s="1"/>
      <c r="P845" s="1"/>
      <c r="Q845" s="1"/>
      <c r="R845" s="1"/>
      <c r="S845" s="1"/>
      <c r="T845" s="1"/>
      <c r="U845" s="1"/>
      <c r="V845" s="1"/>
      <c r="W845" s="1"/>
      <c r="X845" s="1"/>
      <c r="Y845" s="1"/>
      <c r="Z845" s="1"/>
      <c r="AA845" s="1"/>
      <c r="AB845" s="1"/>
    </row>
    <row r="846" spans="1:28" ht="18">
      <c r="A846" s="12"/>
      <c r="B846" s="12"/>
      <c r="C846" s="12"/>
      <c r="D846" s="12"/>
      <c r="E846" s="12"/>
      <c r="F846" s="12"/>
      <c r="G846" s="1"/>
      <c r="H846" s="1"/>
      <c r="I846" s="1"/>
      <c r="J846" s="1"/>
      <c r="K846" s="1"/>
      <c r="L846" s="1"/>
      <c r="M846" s="1"/>
      <c r="N846" s="1"/>
      <c r="O846" s="1"/>
      <c r="P846" s="1"/>
      <c r="Q846" s="1"/>
      <c r="R846" s="1"/>
      <c r="S846" s="1"/>
      <c r="T846" s="1"/>
      <c r="U846" s="1"/>
      <c r="V846" s="1"/>
      <c r="W846" s="1"/>
      <c r="X846" s="1"/>
      <c r="Y846" s="1"/>
      <c r="Z846" s="1"/>
      <c r="AA846" s="1"/>
      <c r="AB846" s="1"/>
    </row>
    <row r="847" spans="1:28" ht="18">
      <c r="A847" s="12"/>
      <c r="B847" s="12"/>
      <c r="C847" s="12"/>
      <c r="D847" s="12"/>
      <c r="E847" s="12"/>
      <c r="F847" s="12"/>
      <c r="G847" s="1"/>
      <c r="H847" s="1"/>
      <c r="I847" s="1"/>
      <c r="J847" s="1"/>
      <c r="K847" s="1"/>
      <c r="L847" s="1"/>
      <c r="M847" s="1"/>
      <c r="N847" s="1"/>
      <c r="O847" s="1"/>
      <c r="P847" s="1"/>
      <c r="Q847" s="1"/>
      <c r="R847" s="1"/>
      <c r="S847" s="1"/>
      <c r="T847" s="1"/>
      <c r="U847" s="1"/>
      <c r="V847" s="1"/>
      <c r="W847" s="1"/>
      <c r="X847" s="1"/>
      <c r="Y847" s="1"/>
      <c r="Z847" s="1"/>
      <c r="AA847" s="1"/>
      <c r="AB847" s="1"/>
    </row>
    <row r="848" spans="1:28" ht="18">
      <c r="A848" s="12"/>
      <c r="B848" s="12"/>
      <c r="C848" s="12"/>
      <c r="D848" s="12"/>
      <c r="E848" s="12"/>
      <c r="F848" s="12"/>
      <c r="G848" s="1"/>
      <c r="H848" s="1"/>
      <c r="I848" s="1"/>
      <c r="J848" s="1"/>
      <c r="K848" s="1"/>
      <c r="L848" s="1"/>
      <c r="M848" s="1"/>
      <c r="N848" s="1"/>
      <c r="O848" s="1"/>
      <c r="P848" s="1"/>
      <c r="Q848" s="1"/>
      <c r="R848" s="1"/>
      <c r="S848" s="1"/>
      <c r="T848" s="1"/>
      <c r="U848" s="1"/>
      <c r="V848" s="1"/>
      <c r="W848" s="1"/>
      <c r="X848" s="1"/>
      <c r="Y848" s="1"/>
      <c r="Z848" s="1"/>
      <c r="AA848" s="1"/>
      <c r="AB848" s="1"/>
    </row>
    <row r="849" spans="1:28" ht="18">
      <c r="A849" s="12"/>
      <c r="B849" s="12"/>
      <c r="C849" s="12"/>
      <c r="D849" s="12"/>
      <c r="E849" s="12"/>
      <c r="F849" s="12"/>
      <c r="G849" s="1"/>
      <c r="H849" s="1"/>
      <c r="I849" s="1"/>
      <c r="J849" s="1"/>
      <c r="K849" s="1"/>
      <c r="L849" s="1"/>
      <c r="M849" s="1"/>
      <c r="N849" s="1"/>
      <c r="O849" s="1"/>
      <c r="P849" s="1"/>
      <c r="Q849" s="1"/>
      <c r="R849" s="1"/>
      <c r="S849" s="1"/>
      <c r="T849" s="1"/>
      <c r="U849" s="1"/>
      <c r="V849" s="1"/>
      <c r="W849" s="1"/>
      <c r="X849" s="1"/>
      <c r="Y849" s="1"/>
      <c r="Z849" s="1"/>
      <c r="AA849" s="1"/>
      <c r="AB849" s="1"/>
    </row>
    <row r="850" spans="1:28" ht="18">
      <c r="A850" s="12"/>
      <c r="B850" s="12"/>
      <c r="C850" s="12"/>
      <c r="D850" s="12"/>
      <c r="E850" s="12"/>
      <c r="F850" s="12"/>
      <c r="G850" s="1"/>
      <c r="H850" s="1"/>
      <c r="I850" s="1"/>
      <c r="J850" s="1"/>
      <c r="K850" s="1"/>
      <c r="L850" s="1"/>
      <c r="M850" s="1"/>
      <c r="N850" s="1"/>
      <c r="O850" s="1"/>
      <c r="P850" s="1"/>
      <c r="Q850" s="1"/>
      <c r="R850" s="1"/>
      <c r="S850" s="1"/>
      <c r="T850" s="1"/>
      <c r="U850" s="1"/>
      <c r="V850" s="1"/>
      <c r="W850" s="1"/>
      <c r="X850" s="1"/>
      <c r="Y850" s="1"/>
      <c r="Z850" s="1"/>
      <c r="AA850" s="1"/>
      <c r="AB850" s="1"/>
    </row>
    <row r="851" spans="1:28" ht="18">
      <c r="A851" s="12"/>
      <c r="B851" s="12"/>
      <c r="C851" s="12"/>
      <c r="D851" s="12"/>
      <c r="E851" s="12"/>
      <c r="F851" s="12"/>
      <c r="G851" s="1"/>
      <c r="H851" s="1"/>
      <c r="I851" s="1"/>
      <c r="J851" s="1"/>
      <c r="K851" s="1"/>
      <c r="L851" s="1"/>
      <c r="M851" s="1"/>
      <c r="N851" s="1"/>
      <c r="O851" s="1"/>
      <c r="P851" s="1"/>
      <c r="Q851" s="1"/>
      <c r="R851" s="1"/>
      <c r="S851" s="1"/>
      <c r="T851" s="1"/>
      <c r="U851" s="1"/>
      <c r="V851" s="1"/>
      <c r="W851" s="1"/>
      <c r="X851" s="1"/>
      <c r="Y851" s="1"/>
      <c r="Z851" s="1"/>
      <c r="AA851" s="1"/>
      <c r="AB851" s="1"/>
    </row>
    <row r="852" spans="1:28" ht="18">
      <c r="A852" s="12"/>
      <c r="B852" s="12"/>
      <c r="C852" s="12"/>
      <c r="D852" s="12"/>
      <c r="E852" s="12"/>
      <c r="F852" s="12"/>
      <c r="G852" s="1"/>
      <c r="H852" s="1"/>
      <c r="I852" s="1"/>
      <c r="J852" s="1"/>
      <c r="K852" s="1"/>
      <c r="L852" s="1"/>
      <c r="M852" s="1"/>
      <c r="N852" s="1"/>
      <c r="O852" s="1"/>
      <c r="P852" s="1"/>
      <c r="Q852" s="1"/>
      <c r="R852" s="1"/>
      <c r="S852" s="1"/>
      <c r="T852" s="1"/>
      <c r="U852" s="1"/>
      <c r="V852" s="1"/>
      <c r="W852" s="1"/>
      <c r="X852" s="1"/>
      <c r="Y852" s="1"/>
      <c r="Z852" s="1"/>
      <c r="AA852" s="1"/>
      <c r="AB852" s="1"/>
    </row>
    <row r="853" spans="1:28" ht="18">
      <c r="A853" s="12"/>
      <c r="B853" s="12"/>
      <c r="C853" s="12"/>
      <c r="D853" s="12"/>
      <c r="E853" s="12"/>
      <c r="F853" s="12"/>
      <c r="G853" s="1"/>
      <c r="H853" s="1"/>
      <c r="I853" s="1"/>
      <c r="J853" s="1"/>
      <c r="K853" s="1"/>
      <c r="L853" s="1"/>
      <c r="M853" s="1"/>
      <c r="N853" s="1"/>
      <c r="O853" s="1"/>
      <c r="P853" s="1"/>
      <c r="Q853" s="1"/>
      <c r="R853" s="1"/>
      <c r="S853" s="1"/>
      <c r="T853" s="1"/>
      <c r="U853" s="1"/>
      <c r="V853" s="1"/>
      <c r="W853" s="1"/>
      <c r="X853" s="1"/>
      <c r="Y853" s="1"/>
      <c r="Z853" s="1"/>
      <c r="AA853" s="1"/>
      <c r="AB853" s="1"/>
    </row>
    <row r="854" spans="1:28" ht="18">
      <c r="A854" s="12"/>
      <c r="B854" s="12"/>
      <c r="C854" s="12"/>
      <c r="D854" s="12"/>
      <c r="E854" s="12"/>
      <c r="F854" s="12"/>
      <c r="G854" s="1"/>
      <c r="H854" s="1"/>
      <c r="I854" s="1"/>
      <c r="J854" s="1"/>
      <c r="K854" s="1"/>
      <c r="L854" s="1"/>
      <c r="M854" s="1"/>
      <c r="N854" s="1"/>
      <c r="O854" s="1"/>
      <c r="P854" s="1"/>
      <c r="Q854" s="1"/>
      <c r="R854" s="1"/>
      <c r="S854" s="1"/>
      <c r="T854" s="1"/>
      <c r="U854" s="1"/>
      <c r="V854" s="1"/>
      <c r="W854" s="1"/>
      <c r="X854" s="1"/>
      <c r="Y854" s="1"/>
      <c r="Z854" s="1"/>
      <c r="AA854" s="1"/>
      <c r="AB854" s="1"/>
    </row>
    <row r="855" spans="1:28" ht="18">
      <c r="A855" s="12"/>
      <c r="B855" s="12"/>
      <c r="C855" s="12"/>
      <c r="D855" s="12"/>
      <c r="E855" s="12"/>
      <c r="F855" s="12"/>
      <c r="G855" s="1"/>
      <c r="H855" s="1"/>
      <c r="I855" s="1"/>
      <c r="J855" s="1"/>
      <c r="K855" s="1"/>
      <c r="L855" s="1"/>
      <c r="M855" s="1"/>
      <c r="N855" s="1"/>
      <c r="O855" s="1"/>
      <c r="P855" s="1"/>
      <c r="Q855" s="1"/>
      <c r="R855" s="1"/>
      <c r="S855" s="1"/>
      <c r="T855" s="1"/>
      <c r="U855" s="1"/>
      <c r="V855" s="1"/>
      <c r="W855" s="1"/>
      <c r="X855" s="1"/>
      <c r="Y855" s="1"/>
      <c r="Z855" s="1"/>
      <c r="AA855" s="1"/>
      <c r="AB855" s="1"/>
    </row>
    <row r="856" spans="1:28" ht="18">
      <c r="A856" s="12"/>
      <c r="B856" s="12"/>
      <c r="C856" s="12"/>
      <c r="D856" s="12"/>
      <c r="E856" s="12"/>
      <c r="F856" s="12"/>
      <c r="G856" s="1"/>
      <c r="H856" s="1"/>
      <c r="I856" s="1"/>
      <c r="J856" s="1"/>
      <c r="K856" s="1"/>
      <c r="L856" s="1"/>
      <c r="M856" s="1"/>
      <c r="N856" s="1"/>
      <c r="O856" s="1"/>
      <c r="P856" s="1"/>
      <c r="Q856" s="1"/>
      <c r="R856" s="1"/>
      <c r="S856" s="1"/>
      <c r="T856" s="1"/>
      <c r="U856" s="1"/>
      <c r="V856" s="1"/>
      <c r="W856" s="1"/>
      <c r="X856" s="1"/>
      <c r="Y856" s="1"/>
      <c r="Z856" s="1"/>
      <c r="AA856" s="1"/>
      <c r="AB856" s="1"/>
    </row>
    <row r="857" spans="1:28" ht="18">
      <c r="A857" s="12"/>
      <c r="B857" s="12"/>
      <c r="C857" s="12"/>
      <c r="D857" s="12"/>
      <c r="E857" s="12"/>
      <c r="F857" s="12"/>
      <c r="G857" s="1"/>
      <c r="H857" s="1"/>
      <c r="I857" s="1"/>
      <c r="J857" s="1"/>
      <c r="K857" s="1"/>
      <c r="L857" s="1"/>
      <c r="M857" s="1"/>
      <c r="N857" s="1"/>
      <c r="O857" s="1"/>
      <c r="P857" s="1"/>
      <c r="Q857" s="1"/>
      <c r="R857" s="1"/>
      <c r="S857" s="1"/>
      <c r="T857" s="1"/>
      <c r="U857" s="1"/>
      <c r="V857" s="1"/>
      <c r="W857" s="1"/>
      <c r="X857" s="1"/>
      <c r="Y857" s="1"/>
      <c r="Z857" s="1"/>
      <c r="AA857" s="1"/>
      <c r="AB857" s="1"/>
    </row>
    <row r="858" spans="1:28" ht="18">
      <c r="A858" s="12"/>
      <c r="B858" s="12"/>
      <c r="C858" s="12"/>
      <c r="D858" s="12"/>
      <c r="E858" s="12"/>
      <c r="F858" s="12"/>
      <c r="G858" s="1"/>
      <c r="H858" s="1"/>
      <c r="I858" s="1"/>
      <c r="J858" s="1"/>
      <c r="K858" s="1"/>
      <c r="L858" s="1"/>
      <c r="M858" s="1"/>
      <c r="N858" s="1"/>
      <c r="O858" s="1"/>
      <c r="P858" s="1"/>
      <c r="Q858" s="1"/>
      <c r="R858" s="1"/>
      <c r="S858" s="1"/>
      <c r="T858" s="1"/>
      <c r="U858" s="1"/>
      <c r="V858" s="1"/>
      <c r="W858" s="1"/>
      <c r="X858" s="1"/>
      <c r="Y858" s="1"/>
      <c r="Z858" s="1"/>
      <c r="AA858" s="1"/>
      <c r="AB858" s="1"/>
    </row>
    <row r="859" spans="1:28" ht="18">
      <c r="A859" s="12"/>
      <c r="B859" s="12"/>
      <c r="C859" s="12"/>
      <c r="D859" s="12"/>
      <c r="E859" s="12"/>
      <c r="F859" s="12"/>
      <c r="G859" s="1"/>
      <c r="H859" s="1"/>
      <c r="I859" s="1"/>
      <c r="J859" s="1"/>
      <c r="K859" s="1"/>
      <c r="L859" s="1"/>
      <c r="M859" s="1"/>
      <c r="N859" s="1"/>
      <c r="O859" s="1"/>
      <c r="P859" s="1"/>
      <c r="Q859" s="1"/>
      <c r="R859" s="1"/>
      <c r="S859" s="1"/>
      <c r="T859" s="1"/>
      <c r="U859" s="1"/>
      <c r="V859" s="1"/>
      <c r="W859" s="1"/>
      <c r="X859" s="1"/>
      <c r="Y859" s="1"/>
      <c r="Z859" s="1"/>
      <c r="AA859" s="1"/>
      <c r="AB859" s="1"/>
    </row>
    <row r="860" spans="1:28" ht="18">
      <c r="A860" s="12"/>
      <c r="B860" s="12"/>
      <c r="C860" s="12"/>
      <c r="D860" s="12"/>
      <c r="E860" s="12"/>
      <c r="F860" s="12"/>
      <c r="G860" s="1"/>
      <c r="H860" s="1"/>
      <c r="I860" s="1"/>
      <c r="J860" s="1"/>
      <c r="K860" s="1"/>
      <c r="L860" s="1"/>
      <c r="M860" s="1"/>
      <c r="N860" s="1"/>
      <c r="O860" s="1"/>
      <c r="P860" s="1"/>
      <c r="Q860" s="1"/>
      <c r="R860" s="1"/>
      <c r="S860" s="1"/>
      <c r="T860" s="1"/>
      <c r="U860" s="1"/>
      <c r="V860" s="1"/>
      <c r="W860" s="1"/>
      <c r="X860" s="1"/>
      <c r="Y860" s="1"/>
      <c r="Z860" s="1"/>
      <c r="AA860" s="1"/>
      <c r="AB860" s="1"/>
    </row>
    <row r="861" spans="1:28" ht="18">
      <c r="A861" s="12"/>
      <c r="B861" s="12"/>
      <c r="C861" s="12"/>
      <c r="D861" s="12"/>
      <c r="E861" s="12"/>
      <c r="F861" s="12"/>
      <c r="G861" s="1"/>
      <c r="H861" s="1"/>
      <c r="I861" s="1"/>
      <c r="J861" s="1"/>
      <c r="K861" s="1"/>
      <c r="L861" s="1"/>
      <c r="M861" s="1"/>
      <c r="N861" s="1"/>
      <c r="O861" s="1"/>
      <c r="P861" s="1"/>
      <c r="Q861" s="1"/>
      <c r="R861" s="1"/>
      <c r="S861" s="1"/>
      <c r="T861" s="1"/>
      <c r="U861" s="1"/>
      <c r="V861" s="1"/>
      <c r="W861" s="1"/>
      <c r="X861" s="1"/>
      <c r="Y861" s="1"/>
      <c r="Z861" s="1"/>
      <c r="AA861" s="1"/>
      <c r="AB861" s="1"/>
    </row>
    <row r="862" spans="1:28" ht="18">
      <c r="A862" s="12"/>
      <c r="B862" s="12"/>
      <c r="C862" s="12"/>
      <c r="D862" s="12"/>
      <c r="E862" s="12"/>
      <c r="F862" s="12"/>
      <c r="G862" s="1"/>
      <c r="H862" s="1"/>
      <c r="I862" s="1"/>
      <c r="J862" s="1"/>
      <c r="K862" s="1"/>
      <c r="L862" s="1"/>
      <c r="M862" s="1"/>
      <c r="N862" s="1"/>
      <c r="O862" s="1"/>
      <c r="P862" s="1"/>
      <c r="Q862" s="1"/>
      <c r="R862" s="1"/>
      <c r="S862" s="1"/>
      <c r="T862" s="1"/>
      <c r="U862" s="1"/>
      <c r="V862" s="1"/>
      <c r="W862" s="1"/>
      <c r="X862" s="1"/>
      <c r="Y862" s="1"/>
      <c r="Z862" s="1"/>
      <c r="AA862" s="1"/>
      <c r="AB862" s="1"/>
    </row>
    <row r="863" spans="1:28" ht="18">
      <c r="A863" s="12"/>
      <c r="B863" s="12"/>
      <c r="C863" s="12"/>
      <c r="D863" s="12"/>
      <c r="E863" s="12"/>
      <c r="F863" s="12"/>
      <c r="G863" s="1"/>
      <c r="H863" s="1"/>
      <c r="I863" s="1"/>
      <c r="J863" s="1"/>
      <c r="K863" s="1"/>
      <c r="L863" s="1"/>
      <c r="M863" s="1"/>
      <c r="N863" s="1"/>
      <c r="O863" s="1"/>
      <c r="P863" s="1"/>
      <c r="Q863" s="1"/>
      <c r="R863" s="1"/>
      <c r="S863" s="1"/>
      <c r="T863" s="1"/>
      <c r="U863" s="1"/>
      <c r="V863" s="1"/>
      <c r="W863" s="1"/>
      <c r="X863" s="1"/>
      <c r="Y863" s="1"/>
      <c r="Z863" s="1"/>
      <c r="AA863" s="1"/>
      <c r="AB863" s="1"/>
    </row>
    <row r="864" spans="1:28" ht="18">
      <c r="A864" s="12"/>
      <c r="B864" s="12"/>
      <c r="C864" s="12"/>
      <c r="D864" s="12"/>
      <c r="E864" s="12"/>
      <c r="F864" s="12"/>
      <c r="G864" s="1"/>
      <c r="H864" s="1"/>
      <c r="I864" s="1"/>
      <c r="J864" s="1"/>
      <c r="K864" s="1"/>
      <c r="L864" s="1"/>
      <c r="M864" s="1"/>
      <c r="N864" s="1"/>
      <c r="O864" s="1"/>
      <c r="P864" s="1"/>
      <c r="Q864" s="1"/>
      <c r="R864" s="1"/>
      <c r="S864" s="1"/>
      <c r="T864" s="1"/>
      <c r="U864" s="1"/>
      <c r="V864" s="1"/>
      <c r="W864" s="1"/>
      <c r="X864" s="1"/>
      <c r="Y864" s="1"/>
      <c r="Z864" s="1"/>
      <c r="AA864" s="1"/>
      <c r="AB864" s="1"/>
    </row>
    <row r="865" spans="1:28" ht="18">
      <c r="A865" s="12"/>
      <c r="B865" s="12"/>
      <c r="C865" s="12"/>
      <c r="D865" s="12"/>
      <c r="E865" s="12"/>
      <c r="F865" s="12"/>
      <c r="G865" s="1"/>
      <c r="H865" s="1"/>
      <c r="I865" s="1"/>
      <c r="J865" s="1"/>
      <c r="K865" s="1"/>
      <c r="L865" s="1"/>
      <c r="M865" s="1"/>
      <c r="N865" s="1"/>
      <c r="O865" s="1"/>
      <c r="P865" s="1"/>
      <c r="Q865" s="1"/>
      <c r="R865" s="1"/>
      <c r="S865" s="1"/>
      <c r="T865" s="1"/>
      <c r="U865" s="1"/>
      <c r="V865" s="1"/>
      <c r="W865" s="1"/>
      <c r="X865" s="1"/>
      <c r="Y865" s="1"/>
      <c r="Z865" s="1"/>
      <c r="AA865" s="1"/>
      <c r="AB865" s="1"/>
    </row>
    <row r="866" spans="1:28" ht="18">
      <c r="A866" s="12"/>
      <c r="B866" s="12"/>
      <c r="C866" s="12"/>
      <c r="D866" s="12"/>
      <c r="E866" s="12"/>
      <c r="F866" s="12"/>
      <c r="G866" s="1"/>
      <c r="H866" s="1"/>
      <c r="I866" s="1"/>
      <c r="J866" s="1"/>
      <c r="K866" s="1"/>
      <c r="L866" s="1"/>
      <c r="M866" s="1"/>
      <c r="N866" s="1"/>
      <c r="O866" s="1"/>
      <c r="P866" s="1"/>
      <c r="Q866" s="1"/>
      <c r="R866" s="1"/>
      <c r="S866" s="1"/>
      <c r="T866" s="1"/>
      <c r="U866" s="1"/>
      <c r="V866" s="1"/>
      <c r="W866" s="1"/>
      <c r="X866" s="1"/>
      <c r="Y866" s="1"/>
      <c r="Z866" s="1"/>
      <c r="AA866" s="1"/>
      <c r="AB866" s="1"/>
    </row>
    <row r="867" spans="1:28" ht="18">
      <c r="A867" s="12"/>
      <c r="B867" s="12"/>
      <c r="C867" s="12"/>
      <c r="D867" s="12"/>
      <c r="E867" s="12"/>
      <c r="F867" s="12"/>
      <c r="G867" s="1"/>
      <c r="H867" s="1"/>
      <c r="I867" s="1"/>
      <c r="J867" s="1"/>
      <c r="K867" s="1"/>
      <c r="L867" s="1"/>
      <c r="M867" s="1"/>
      <c r="N867" s="1"/>
      <c r="O867" s="1"/>
      <c r="P867" s="1"/>
      <c r="Q867" s="1"/>
      <c r="R867" s="1"/>
      <c r="S867" s="1"/>
      <c r="T867" s="1"/>
      <c r="U867" s="1"/>
      <c r="V867" s="1"/>
      <c r="W867" s="1"/>
      <c r="X867" s="1"/>
      <c r="Y867" s="1"/>
      <c r="Z867" s="1"/>
      <c r="AA867" s="1"/>
      <c r="AB867" s="1"/>
    </row>
    <row r="868" spans="1:28" ht="18">
      <c r="A868" s="12"/>
      <c r="B868" s="12"/>
      <c r="C868" s="12"/>
      <c r="D868" s="12"/>
      <c r="E868" s="12"/>
      <c r="F868" s="12"/>
      <c r="G868" s="1"/>
      <c r="H868" s="1"/>
      <c r="I868" s="1"/>
      <c r="J868" s="1"/>
      <c r="K868" s="1"/>
      <c r="L868" s="1"/>
      <c r="M868" s="1"/>
      <c r="N868" s="1"/>
      <c r="O868" s="1"/>
      <c r="P868" s="1"/>
      <c r="Q868" s="1"/>
      <c r="R868" s="1"/>
      <c r="S868" s="1"/>
      <c r="T868" s="1"/>
      <c r="U868" s="1"/>
      <c r="V868" s="1"/>
      <c r="W868" s="1"/>
      <c r="X868" s="1"/>
      <c r="Y868" s="1"/>
      <c r="Z868" s="1"/>
      <c r="AA868" s="1"/>
      <c r="AB868" s="1"/>
    </row>
    <row r="869" spans="1:28" ht="18">
      <c r="A869" s="12"/>
      <c r="B869" s="12"/>
      <c r="C869" s="12"/>
      <c r="D869" s="12"/>
      <c r="E869" s="12"/>
      <c r="F869" s="12"/>
      <c r="G869" s="1"/>
      <c r="H869" s="1"/>
      <c r="I869" s="1"/>
      <c r="J869" s="1"/>
      <c r="K869" s="1"/>
      <c r="L869" s="1"/>
      <c r="M869" s="1"/>
      <c r="N869" s="1"/>
      <c r="O869" s="1"/>
      <c r="P869" s="1"/>
      <c r="Q869" s="1"/>
      <c r="R869" s="1"/>
      <c r="S869" s="1"/>
      <c r="T869" s="1"/>
      <c r="U869" s="1"/>
      <c r="V869" s="1"/>
      <c r="W869" s="1"/>
      <c r="X869" s="1"/>
      <c r="Y869" s="1"/>
      <c r="Z869" s="1"/>
      <c r="AA869" s="1"/>
      <c r="AB869" s="1"/>
    </row>
    <row r="870" spans="1:28" ht="18">
      <c r="A870" s="12"/>
      <c r="B870" s="12"/>
      <c r="C870" s="12"/>
      <c r="D870" s="12"/>
      <c r="E870" s="12"/>
      <c r="F870" s="12"/>
      <c r="G870" s="1"/>
      <c r="H870" s="1"/>
      <c r="I870" s="1"/>
      <c r="J870" s="1"/>
      <c r="K870" s="1"/>
      <c r="L870" s="1"/>
      <c r="M870" s="1"/>
      <c r="N870" s="1"/>
      <c r="O870" s="1"/>
      <c r="P870" s="1"/>
      <c r="Q870" s="1"/>
      <c r="R870" s="1"/>
      <c r="S870" s="1"/>
      <c r="T870" s="1"/>
      <c r="U870" s="1"/>
      <c r="V870" s="1"/>
      <c r="W870" s="1"/>
      <c r="X870" s="1"/>
      <c r="Y870" s="1"/>
      <c r="Z870" s="1"/>
      <c r="AA870" s="1"/>
      <c r="AB870" s="1"/>
    </row>
    <row r="871" spans="1:28" ht="18">
      <c r="A871" s="12"/>
      <c r="B871" s="12"/>
      <c r="C871" s="12"/>
      <c r="D871" s="12"/>
      <c r="E871" s="12"/>
      <c r="F871" s="12"/>
      <c r="G871" s="1"/>
      <c r="H871" s="1"/>
      <c r="I871" s="1"/>
      <c r="J871" s="1"/>
      <c r="K871" s="1"/>
      <c r="L871" s="1"/>
      <c r="M871" s="1"/>
      <c r="N871" s="1"/>
      <c r="O871" s="1"/>
      <c r="P871" s="1"/>
      <c r="Q871" s="1"/>
      <c r="R871" s="1"/>
      <c r="S871" s="1"/>
      <c r="T871" s="1"/>
      <c r="U871" s="1"/>
      <c r="V871" s="1"/>
      <c r="W871" s="1"/>
      <c r="X871" s="1"/>
      <c r="Y871" s="1"/>
      <c r="Z871" s="1"/>
      <c r="AA871" s="1"/>
      <c r="AB871" s="1"/>
    </row>
    <row r="872" spans="1:28" ht="18">
      <c r="A872" s="12"/>
      <c r="B872" s="12"/>
      <c r="C872" s="12"/>
      <c r="D872" s="12"/>
      <c r="E872" s="12"/>
      <c r="F872" s="12"/>
      <c r="G872" s="1"/>
      <c r="H872" s="1"/>
      <c r="I872" s="1"/>
      <c r="J872" s="1"/>
      <c r="K872" s="1"/>
      <c r="L872" s="1"/>
      <c r="M872" s="1"/>
      <c r="N872" s="1"/>
      <c r="O872" s="1"/>
      <c r="P872" s="1"/>
      <c r="Q872" s="1"/>
      <c r="R872" s="1"/>
      <c r="S872" s="1"/>
      <c r="T872" s="1"/>
      <c r="U872" s="1"/>
      <c r="V872" s="1"/>
      <c r="W872" s="1"/>
      <c r="X872" s="1"/>
      <c r="Y872" s="1"/>
      <c r="Z872" s="1"/>
      <c r="AA872" s="1"/>
      <c r="AB872" s="1"/>
    </row>
    <row r="873" spans="1:28" ht="18">
      <c r="A873" s="12"/>
      <c r="B873" s="12"/>
      <c r="C873" s="12"/>
      <c r="D873" s="12"/>
      <c r="E873" s="12"/>
      <c r="F873" s="12"/>
      <c r="G873" s="1"/>
      <c r="H873" s="1"/>
      <c r="I873" s="1"/>
      <c r="J873" s="1"/>
      <c r="K873" s="1"/>
      <c r="L873" s="1"/>
      <c r="M873" s="1"/>
      <c r="N873" s="1"/>
      <c r="O873" s="1"/>
      <c r="P873" s="1"/>
      <c r="Q873" s="1"/>
      <c r="R873" s="1"/>
      <c r="S873" s="1"/>
      <c r="T873" s="1"/>
      <c r="U873" s="1"/>
      <c r="V873" s="1"/>
      <c r="W873" s="1"/>
      <c r="X873" s="1"/>
      <c r="Y873" s="1"/>
      <c r="Z873" s="1"/>
      <c r="AA873" s="1"/>
      <c r="AB873" s="1"/>
    </row>
    <row r="874" spans="1:28" ht="18">
      <c r="A874" s="12"/>
      <c r="B874" s="12"/>
      <c r="C874" s="12"/>
      <c r="D874" s="12"/>
      <c r="E874" s="12"/>
      <c r="F874" s="12"/>
      <c r="G874" s="1"/>
      <c r="H874" s="1"/>
      <c r="I874" s="1"/>
      <c r="J874" s="1"/>
      <c r="K874" s="1"/>
      <c r="L874" s="1"/>
      <c r="M874" s="1"/>
      <c r="N874" s="1"/>
      <c r="O874" s="1"/>
      <c r="P874" s="1"/>
      <c r="Q874" s="1"/>
      <c r="R874" s="1"/>
      <c r="S874" s="1"/>
      <c r="T874" s="1"/>
      <c r="U874" s="1"/>
      <c r="V874" s="1"/>
      <c r="W874" s="1"/>
      <c r="X874" s="1"/>
      <c r="Y874" s="1"/>
      <c r="Z874" s="1"/>
      <c r="AA874" s="1"/>
      <c r="AB874" s="1"/>
    </row>
    <row r="875" spans="1:28" ht="18">
      <c r="A875" s="12"/>
      <c r="B875" s="12"/>
      <c r="C875" s="12"/>
      <c r="D875" s="12"/>
      <c r="E875" s="12"/>
      <c r="F875" s="12"/>
      <c r="G875" s="1"/>
      <c r="H875" s="1"/>
      <c r="I875" s="1"/>
      <c r="J875" s="1"/>
      <c r="K875" s="1"/>
      <c r="L875" s="1"/>
      <c r="M875" s="1"/>
      <c r="N875" s="1"/>
      <c r="O875" s="1"/>
      <c r="P875" s="1"/>
      <c r="Q875" s="1"/>
      <c r="R875" s="1"/>
      <c r="S875" s="1"/>
      <c r="T875" s="1"/>
      <c r="U875" s="1"/>
      <c r="V875" s="1"/>
      <c r="W875" s="1"/>
      <c r="X875" s="1"/>
      <c r="Y875" s="1"/>
      <c r="Z875" s="1"/>
      <c r="AA875" s="1"/>
      <c r="AB875" s="1"/>
    </row>
    <row r="876" spans="1:28" ht="18">
      <c r="A876" s="12"/>
      <c r="B876" s="12"/>
      <c r="C876" s="12"/>
      <c r="D876" s="12"/>
      <c r="E876" s="12"/>
      <c r="F876" s="12"/>
      <c r="G876" s="1"/>
      <c r="H876" s="1"/>
      <c r="I876" s="1"/>
      <c r="J876" s="1"/>
      <c r="K876" s="1"/>
      <c r="L876" s="1"/>
      <c r="M876" s="1"/>
      <c r="N876" s="1"/>
      <c r="O876" s="1"/>
      <c r="P876" s="1"/>
      <c r="Q876" s="1"/>
      <c r="R876" s="1"/>
      <c r="S876" s="1"/>
      <c r="T876" s="1"/>
      <c r="U876" s="1"/>
      <c r="V876" s="1"/>
      <c r="W876" s="1"/>
      <c r="X876" s="1"/>
      <c r="Y876" s="1"/>
      <c r="Z876" s="1"/>
      <c r="AA876" s="1"/>
      <c r="AB876" s="1"/>
    </row>
    <row r="877" spans="1:28" ht="18">
      <c r="A877" s="12"/>
      <c r="B877" s="12"/>
      <c r="C877" s="12"/>
      <c r="D877" s="12"/>
      <c r="E877" s="12"/>
      <c r="F877" s="12"/>
      <c r="G877" s="1"/>
      <c r="H877" s="1"/>
      <c r="I877" s="1"/>
      <c r="J877" s="1"/>
      <c r="K877" s="1"/>
      <c r="L877" s="1"/>
      <c r="M877" s="1"/>
      <c r="N877" s="1"/>
      <c r="O877" s="1"/>
      <c r="P877" s="1"/>
      <c r="Q877" s="1"/>
      <c r="R877" s="1"/>
      <c r="S877" s="1"/>
      <c r="T877" s="1"/>
      <c r="U877" s="1"/>
      <c r="V877" s="1"/>
      <c r="W877" s="1"/>
      <c r="X877" s="1"/>
      <c r="Y877" s="1"/>
      <c r="Z877" s="1"/>
      <c r="AA877" s="1"/>
      <c r="AB877" s="1"/>
    </row>
    <row r="878" spans="1:28" ht="18">
      <c r="A878" s="12"/>
      <c r="B878" s="12"/>
      <c r="C878" s="12"/>
      <c r="D878" s="12"/>
      <c r="E878" s="12"/>
      <c r="F878" s="12"/>
      <c r="G878" s="1"/>
      <c r="H878" s="1"/>
      <c r="I878" s="1"/>
      <c r="J878" s="1"/>
      <c r="K878" s="1"/>
      <c r="L878" s="1"/>
      <c r="M878" s="1"/>
      <c r="N878" s="1"/>
      <c r="O878" s="1"/>
      <c r="P878" s="1"/>
      <c r="Q878" s="1"/>
      <c r="R878" s="1"/>
      <c r="S878" s="1"/>
      <c r="T878" s="1"/>
      <c r="U878" s="1"/>
      <c r="V878" s="1"/>
      <c r="W878" s="1"/>
      <c r="X878" s="1"/>
      <c r="Y878" s="1"/>
      <c r="Z878" s="1"/>
      <c r="AA878" s="1"/>
      <c r="AB878" s="1"/>
    </row>
    <row r="879" spans="1:28" ht="18">
      <c r="A879" s="12"/>
      <c r="B879" s="12"/>
      <c r="C879" s="12"/>
      <c r="D879" s="12"/>
      <c r="E879" s="12"/>
      <c r="F879" s="12"/>
      <c r="G879" s="1"/>
      <c r="H879" s="1"/>
      <c r="I879" s="1"/>
      <c r="J879" s="1"/>
      <c r="K879" s="1"/>
      <c r="L879" s="1"/>
      <c r="M879" s="1"/>
      <c r="N879" s="1"/>
      <c r="O879" s="1"/>
      <c r="P879" s="1"/>
      <c r="Q879" s="1"/>
      <c r="R879" s="1"/>
      <c r="S879" s="1"/>
      <c r="T879" s="1"/>
      <c r="U879" s="1"/>
      <c r="V879" s="1"/>
      <c r="W879" s="1"/>
      <c r="X879" s="1"/>
      <c r="Y879" s="1"/>
      <c r="Z879" s="1"/>
      <c r="AA879" s="1"/>
      <c r="AB879" s="1"/>
    </row>
    <row r="880" spans="1:28" ht="18">
      <c r="A880" s="12"/>
      <c r="B880" s="12"/>
      <c r="C880" s="12"/>
      <c r="D880" s="12"/>
      <c r="E880" s="12"/>
      <c r="F880" s="12"/>
      <c r="G880" s="1"/>
      <c r="H880" s="1"/>
      <c r="I880" s="1"/>
      <c r="J880" s="1"/>
      <c r="K880" s="1"/>
      <c r="L880" s="1"/>
      <c r="M880" s="1"/>
      <c r="N880" s="1"/>
      <c r="O880" s="1"/>
      <c r="P880" s="1"/>
      <c r="Q880" s="1"/>
      <c r="R880" s="1"/>
      <c r="S880" s="1"/>
      <c r="T880" s="1"/>
      <c r="U880" s="1"/>
      <c r="V880" s="1"/>
      <c r="W880" s="1"/>
      <c r="X880" s="1"/>
      <c r="Y880" s="1"/>
      <c r="Z880" s="1"/>
      <c r="AA880" s="1"/>
      <c r="AB880" s="1"/>
    </row>
    <row r="881" spans="1:28" ht="18">
      <c r="A881" s="12"/>
      <c r="B881" s="12"/>
      <c r="C881" s="12"/>
      <c r="D881" s="12"/>
      <c r="E881" s="12"/>
      <c r="F881" s="12"/>
      <c r="G881" s="1"/>
      <c r="H881" s="1"/>
      <c r="I881" s="1"/>
      <c r="J881" s="1"/>
      <c r="K881" s="1"/>
      <c r="L881" s="1"/>
      <c r="M881" s="1"/>
      <c r="N881" s="1"/>
      <c r="O881" s="1"/>
      <c r="P881" s="1"/>
      <c r="Q881" s="1"/>
      <c r="R881" s="1"/>
      <c r="S881" s="1"/>
      <c r="T881" s="1"/>
      <c r="U881" s="1"/>
      <c r="V881" s="1"/>
      <c r="W881" s="1"/>
      <c r="X881" s="1"/>
      <c r="Y881" s="1"/>
      <c r="Z881" s="1"/>
      <c r="AA881" s="1"/>
      <c r="AB881" s="1"/>
    </row>
    <row r="882" spans="1:28" ht="18">
      <c r="A882" s="12"/>
      <c r="B882" s="12"/>
      <c r="C882" s="12"/>
      <c r="D882" s="12"/>
      <c r="E882" s="12"/>
      <c r="F882" s="12"/>
      <c r="G882" s="1"/>
      <c r="H882" s="1"/>
      <c r="I882" s="1"/>
      <c r="J882" s="1"/>
      <c r="K882" s="1"/>
      <c r="L882" s="1"/>
      <c r="M882" s="1"/>
      <c r="N882" s="1"/>
      <c r="O882" s="1"/>
      <c r="P882" s="1"/>
      <c r="Q882" s="1"/>
      <c r="R882" s="1"/>
      <c r="S882" s="1"/>
      <c r="T882" s="1"/>
      <c r="U882" s="1"/>
      <c r="V882" s="1"/>
      <c r="W882" s="1"/>
      <c r="X882" s="1"/>
      <c r="Y882" s="1"/>
      <c r="Z882" s="1"/>
      <c r="AA882" s="1"/>
      <c r="AB882" s="1"/>
    </row>
    <row r="883" spans="1:28" ht="18">
      <c r="A883" s="12"/>
      <c r="B883" s="12"/>
      <c r="C883" s="12"/>
      <c r="D883" s="12"/>
      <c r="E883" s="12"/>
      <c r="F883" s="12"/>
      <c r="G883" s="1"/>
      <c r="H883" s="1"/>
      <c r="I883" s="1"/>
      <c r="J883" s="1"/>
      <c r="K883" s="1"/>
      <c r="L883" s="1"/>
      <c r="M883" s="1"/>
      <c r="N883" s="1"/>
      <c r="O883" s="1"/>
      <c r="P883" s="1"/>
      <c r="Q883" s="1"/>
      <c r="R883" s="1"/>
      <c r="S883" s="1"/>
      <c r="T883" s="1"/>
      <c r="U883" s="1"/>
      <c r="V883" s="1"/>
      <c r="W883" s="1"/>
      <c r="X883" s="1"/>
      <c r="Y883" s="1"/>
      <c r="Z883" s="1"/>
      <c r="AA883" s="1"/>
      <c r="AB883" s="1"/>
    </row>
    <row r="884" spans="1:28" ht="18">
      <c r="A884" s="12"/>
      <c r="B884" s="12"/>
      <c r="C884" s="12"/>
      <c r="D884" s="12"/>
      <c r="E884" s="12"/>
      <c r="F884" s="12"/>
      <c r="G884" s="1"/>
      <c r="H884" s="1"/>
      <c r="I884" s="1"/>
      <c r="J884" s="1"/>
      <c r="K884" s="1"/>
      <c r="L884" s="1"/>
      <c r="M884" s="1"/>
      <c r="N884" s="1"/>
      <c r="O884" s="1"/>
      <c r="P884" s="1"/>
      <c r="Q884" s="1"/>
      <c r="R884" s="1"/>
      <c r="S884" s="1"/>
      <c r="T884" s="1"/>
      <c r="U884" s="1"/>
      <c r="V884" s="1"/>
      <c r="W884" s="1"/>
      <c r="X884" s="1"/>
      <c r="Y884" s="1"/>
      <c r="Z884" s="1"/>
      <c r="AA884" s="1"/>
      <c r="AB884" s="1"/>
    </row>
    <row r="885" spans="1:28" ht="18">
      <c r="A885" s="12"/>
      <c r="B885" s="12"/>
      <c r="C885" s="12"/>
      <c r="D885" s="12"/>
      <c r="E885" s="12"/>
      <c r="F885" s="12"/>
      <c r="G885" s="1"/>
      <c r="H885" s="1"/>
      <c r="I885" s="1"/>
      <c r="J885" s="1"/>
      <c r="K885" s="1"/>
      <c r="L885" s="1"/>
      <c r="M885" s="1"/>
      <c r="N885" s="1"/>
      <c r="O885" s="1"/>
      <c r="P885" s="1"/>
      <c r="Q885" s="1"/>
      <c r="R885" s="1"/>
      <c r="S885" s="1"/>
      <c r="T885" s="1"/>
      <c r="U885" s="1"/>
      <c r="V885" s="1"/>
      <c r="W885" s="1"/>
      <c r="X885" s="1"/>
      <c r="Y885" s="1"/>
      <c r="Z885" s="1"/>
      <c r="AA885" s="1"/>
      <c r="AB885" s="1"/>
    </row>
    <row r="886" spans="1:28" ht="18">
      <c r="A886" s="12"/>
      <c r="B886" s="12"/>
      <c r="C886" s="12"/>
      <c r="D886" s="12"/>
      <c r="E886" s="12"/>
      <c r="F886" s="12"/>
      <c r="G886" s="1"/>
      <c r="H886" s="1"/>
      <c r="I886" s="1"/>
      <c r="J886" s="1"/>
      <c r="K886" s="1"/>
      <c r="L886" s="1"/>
      <c r="M886" s="1"/>
      <c r="N886" s="1"/>
      <c r="O886" s="1"/>
      <c r="P886" s="1"/>
      <c r="Q886" s="1"/>
      <c r="R886" s="1"/>
      <c r="S886" s="1"/>
      <c r="T886" s="1"/>
      <c r="U886" s="1"/>
      <c r="V886" s="1"/>
      <c r="W886" s="1"/>
      <c r="X886" s="1"/>
      <c r="Y886" s="1"/>
      <c r="Z886" s="1"/>
      <c r="AA886" s="1"/>
      <c r="AB886" s="1"/>
    </row>
    <row r="887" spans="1:28" ht="18">
      <c r="A887" s="12"/>
      <c r="B887" s="12"/>
      <c r="C887" s="12"/>
      <c r="D887" s="12"/>
      <c r="E887" s="12"/>
      <c r="F887" s="12"/>
      <c r="G887" s="1"/>
      <c r="H887" s="1"/>
      <c r="I887" s="1"/>
      <c r="J887" s="1"/>
      <c r="K887" s="1"/>
      <c r="L887" s="1"/>
      <c r="M887" s="1"/>
      <c r="N887" s="1"/>
      <c r="O887" s="1"/>
      <c r="P887" s="1"/>
      <c r="Q887" s="1"/>
      <c r="R887" s="1"/>
      <c r="S887" s="1"/>
      <c r="T887" s="1"/>
      <c r="U887" s="1"/>
      <c r="V887" s="1"/>
      <c r="W887" s="1"/>
      <c r="X887" s="1"/>
      <c r="Y887" s="1"/>
      <c r="Z887" s="1"/>
      <c r="AA887" s="1"/>
      <c r="AB887" s="1"/>
    </row>
    <row r="888" spans="1:28" ht="18">
      <c r="A888" s="12"/>
      <c r="B888" s="12"/>
      <c r="C888" s="12"/>
      <c r="D888" s="12"/>
      <c r="E888" s="12"/>
      <c r="F888" s="12"/>
      <c r="G888" s="1"/>
      <c r="H888" s="1"/>
      <c r="I888" s="1"/>
      <c r="J888" s="1"/>
      <c r="K888" s="1"/>
      <c r="L888" s="1"/>
      <c r="M888" s="1"/>
      <c r="N888" s="1"/>
      <c r="O888" s="1"/>
      <c r="P888" s="1"/>
      <c r="Q888" s="1"/>
      <c r="R888" s="1"/>
      <c r="S888" s="1"/>
      <c r="T888" s="1"/>
      <c r="U888" s="1"/>
      <c r="V888" s="1"/>
      <c r="W888" s="1"/>
      <c r="X888" s="1"/>
      <c r="Y888" s="1"/>
      <c r="Z888" s="1"/>
      <c r="AA888" s="1"/>
      <c r="AB888" s="1"/>
    </row>
    <row r="889" spans="1:28" ht="18">
      <c r="A889" s="12"/>
      <c r="B889" s="12"/>
      <c r="C889" s="12"/>
      <c r="D889" s="12"/>
      <c r="E889" s="12"/>
      <c r="F889" s="12"/>
      <c r="G889" s="1"/>
      <c r="H889" s="1"/>
      <c r="I889" s="1"/>
      <c r="J889" s="1"/>
      <c r="K889" s="1"/>
      <c r="L889" s="1"/>
      <c r="M889" s="1"/>
      <c r="N889" s="1"/>
      <c r="O889" s="1"/>
      <c r="P889" s="1"/>
      <c r="Q889" s="1"/>
      <c r="R889" s="1"/>
      <c r="S889" s="1"/>
      <c r="T889" s="1"/>
      <c r="U889" s="1"/>
      <c r="V889" s="1"/>
      <c r="W889" s="1"/>
      <c r="X889" s="1"/>
      <c r="Y889" s="1"/>
      <c r="Z889" s="1"/>
      <c r="AA889" s="1"/>
      <c r="AB889" s="1"/>
    </row>
    <row r="890" spans="1:28" ht="18">
      <c r="A890" s="12"/>
      <c r="B890" s="12"/>
      <c r="C890" s="12"/>
      <c r="D890" s="12"/>
      <c r="E890" s="12"/>
      <c r="F890" s="12"/>
      <c r="G890" s="1"/>
      <c r="H890" s="1"/>
      <c r="I890" s="1"/>
      <c r="J890" s="1"/>
      <c r="K890" s="1"/>
      <c r="L890" s="1"/>
      <c r="M890" s="1"/>
      <c r="N890" s="1"/>
      <c r="O890" s="1"/>
      <c r="P890" s="1"/>
      <c r="Q890" s="1"/>
      <c r="R890" s="1"/>
      <c r="S890" s="1"/>
      <c r="T890" s="1"/>
      <c r="U890" s="1"/>
      <c r="V890" s="1"/>
      <c r="W890" s="1"/>
      <c r="X890" s="1"/>
      <c r="Y890" s="1"/>
      <c r="Z890" s="1"/>
      <c r="AA890" s="1"/>
      <c r="AB890" s="1"/>
    </row>
    <row r="891" spans="1:28" ht="18">
      <c r="A891" s="12"/>
      <c r="B891" s="12"/>
      <c r="C891" s="12"/>
      <c r="D891" s="12"/>
      <c r="E891" s="12"/>
      <c r="F891" s="12"/>
      <c r="G891" s="1"/>
      <c r="H891" s="1"/>
      <c r="I891" s="1"/>
      <c r="J891" s="1"/>
      <c r="K891" s="1"/>
      <c r="L891" s="1"/>
      <c r="M891" s="1"/>
      <c r="N891" s="1"/>
      <c r="O891" s="1"/>
      <c r="P891" s="1"/>
      <c r="Q891" s="1"/>
      <c r="R891" s="1"/>
      <c r="S891" s="1"/>
      <c r="T891" s="1"/>
      <c r="U891" s="1"/>
      <c r="V891" s="1"/>
      <c r="W891" s="1"/>
      <c r="X891" s="1"/>
      <c r="Y891" s="1"/>
      <c r="Z891" s="1"/>
      <c r="AA891" s="1"/>
      <c r="AB891" s="1"/>
    </row>
    <row r="892" spans="1:28" ht="18">
      <c r="A892" s="12"/>
      <c r="B892" s="12"/>
      <c r="C892" s="12"/>
      <c r="D892" s="12"/>
      <c r="E892" s="12"/>
      <c r="F892" s="12"/>
      <c r="G892" s="1"/>
      <c r="H892" s="1"/>
      <c r="I892" s="1"/>
      <c r="J892" s="1"/>
      <c r="K892" s="1"/>
      <c r="L892" s="1"/>
      <c r="M892" s="1"/>
      <c r="N892" s="1"/>
      <c r="O892" s="1"/>
      <c r="P892" s="1"/>
      <c r="Q892" s="1"/>
      <c r="R892" s="1"/>
      <c r="S892" s="1"/>
      <c r="T892" s="1"/>
      <c r="U892" s="1"/>
      <c r="V892" s="1"/>
      <c r="W892" s="1"/>
      <c r="X892" s="1"/>
      <c r="Y892" s="1"/>
      <c r="Z892" s="1"/>
      <c r="AA892" s="1"/>
      <c r="AB892" s="1"/>
    </row>
    <row r="893" spans="1:28" ht="18">
      <c r="A893" s="12"/>
      <c r="B893" s="12"/>
      <c r="C893" s="12"/>
      <c r="D893" s="12"/>
      <c r="E893" s="12"/>
      <c r="F893" s="12"/>
      <c r="G893" s="1"/>
      <c r="H893" s="1"/>
      <c r="I893" s="1"/>
      <c r="J893" s="1"/>
      <c r="K893" s="1"/>
      <c r="L893" s="1"/>
      <c r="M893" s="1"/>
      <c r="N893" s="1"/>
      <c r="O893" s="1"/>
      <c r="P893" s="1"/>
      <c r="Q893" s="1"/>
      <c r="R893" s="1"/>
      <c r="S893" s="1"/>
      <c r="T893" s="1"/>
      <c r="U893" s="1"/>
      <c r="V893" s="1"/>
      <c r="W893" s="1"/>
      <c r="X893" s="1"/>
      <c r="Y893" s="1"/>
      <c r="Z893" s="1"/>
      <c r="AA893" s="1"/>
      <c r="AB893" s="1"/>
    </row>
    <row r="894" spans="1:28" ht="18">
      <c r="A894" s="12"/>
      <c r="B894" s="12"/>
      <c r="C894" s="12"/>
      <c r="D894" s="12"/>
      <c r="E894" s="12"/>
      <c r="F894" s="12"/>
      <c r="G894" s="1"/>
      <c r="H894" s="1"/>
      <c r="I894" s="1"/>
      <c r="J894" s="1"/>
      <c r="K894" s="1"/>
      <c r="L894" s="1"/>
      <c r="M894" s="1"/>
      <c r="N894" s="1"/>
      <c r="O894" s="1"/>
      <c r="P894" s="1"/>
      <c r="Q894" s="1"/>
      <c r="R894" s="1"/>
      <c r="S894" s="1"/>
      <c r="T894" s="1"/>
      <c r="U894" s="1"/>
      <c r="V894" s="1"/>
      <c r="W894" s="1"/>
      <c r="X894" s="1"/>
      <c r="Y894" s="1"/>
      <c r="Z894" s="1"/>
      <c r="AA894" s="1"/>
      <c r="AB894" s="1"/>
    </row>
    <row r="895" spans="1:28" ht="18">
      <c r="A895" s="12"/>
      <c r="B895" s="12"/>
      <c r="C895" s="12"/>
      <c r="D895" s="12"/>
      <c r="E895" s="12"/>
      <c r="F895" s="12"/>
      <c r="G895" s="1"/>
      <c r="H895" s="1"/>
      <c r="I895" s="1"/>
      <c r="J895" s="1"/>
      <c r="K895" s="1"/>
      <c r="L895" s="1"/>
      <c r="M895" s="1"/>
      <c r="N895" s="1"/>
      <c r="O895" s="1"/>
      <c r="P895" s="1"/>
      <c r="Q895" s="1"/>
      <c r="R895" s="1"/>
      <c r="S895" s="1"/>
      <c r="T895" s="1"/>
      <c r="U895" s="1"/>
      <c r="V895" s="1"/>
      <c r="W895" s="1"/>
      <c r="X895" s="1"/>
      <c r="Y895" s="1"/>
      <c r="Z895" s="1"/>
      <c r="AA895" s="1"/>
      <c r="AB895" s="1"/>
    </row>
    <row r="896" spans="1:28" ht="18">
      <c r="A896" s="12"/>
      <c r="B896" s="12"/>
      <c r="C896" s="12"/>
      <c r="D896" s="12"/>
      <c r="E896" s="12"/>
      <c r="F896" s="12"/>
      <c r="G896" s="1"/>
      <c r="H896" s="1"/>
      <c r="I896" s="1"/>
      <c r="J896" s="1"/>
      <c r="K896" s="1"/>
      <c r="L896" s="1"/>
      <c r="M896" s="1"/>
      <c r="N896" s="1"/>
      <c r="O896" s="1"/>
      <c r="P896" s="1"/>
      <c r="Q896" s="1"/>
      <c r="R896" s="1"/>
      <c r="S896" s="1"/>
      <c r="T896" s="1"/>
      <c r="U896" s="1"/>
      <c r="V896" s="1"/>
      <c r="W896" s="1"/>
      <c r="X896" s="1"/>
      <c r="Y896" s="1"/>
      <c r="Z896" s="1"/>
      <c r="AA896" s="1"/>
      <c r="AB896" s="1"/>
    </row>
    <row r="897" spans="1:28" ht="18">
      <c r="A897" s="12"/>
      <c r="B897" s="12"/>
      <c r="C897" s="12"/>
      <c r="D897" s="12"/>
      <c r="E897" s="12"/>
      <c r="F897" s="12"/>
      <c r="G897" s="1"/>
      <c r="H897" s="1"/>
      <c r="I897" s="1"/>
      <c r="J897" s="1"/>
      <c r="K897" s="1"/>
      <c r="L897" s="1"/>
      <c r="M897" s="1"/>
      <c r="N897" s="1"/>
      <c r="O897" s="1"/>
      <c r="P897" s="1"/>
      <c r="Q897" s="1"/>
      <c r="R897" s="1"/>
      <c r="S897" s="1"/>
      <c r="T897" s="1"/>
      <c r="U897" s="1"/>
      <c r="V897" s="1"/>
      <c r="W897" s="1"/>
      <c r="X897" s="1"/>
      <c r="Y897" s="1"/>
      <c r="Z897" s="1"/>
      <c r="AA897" s="1"/>
      <c r="AB897" s="1"/>
    </row>
    <row r="898" spans="1:28" ht="18">
      <c r="A898" s="12"/>
      <c r="B898" s="12"/>
      <c r="C898" s="12"/>
      <c r="D898" s="12"/>
      <c r="E898" s="12"/>
      <c r="F898" s="12"/>
      <c r="G898" s="1"/>
      <c r="H898" s="1"/>
      <c r="I898" s="1"/>
      <c r="J898" s="1"/>
      <c r="K898" s="1"/>
      <c r="L898" s="1"/>
      <c r="M898" s="1"/>
      <c r="N898" s="1"/>
      <c r="O898" s="1"/>
      <c r="P898" s="1"/>
      <c r="Q898" s="1"/>
      <c r="R898" s="1"/>
      <c r="S898" s="1"/>
      <c r="T898" s="1"/>
      <c r="U898" s="1"/>
      <c r="V898" s="1"/>
      <c r="W898" s="1"/>
      <c r="X898" s="1"/>
      <c r="Y898" s="1"/>
      <c r="Z898" s="1"/>
      <c r="AA898" s="1"/>
      <c r="AB898" s="1"/>
    </row>
    <row r="899" spans="1:28" ht="18">
      <c r="A899" s="12"/>
      <c r="B899" s="12"/>
      <c r="C899" s="12"/>
      <c r="D899" s="12"/>
      <c r="E899" s="12"/>
      <c r="F899" s="12"/>
      <c r="G899" s="1"/>
      <c r="H899" s="1"/>
      <c r="I899" s="1"/>
      <c r="J899" s="1"/>
      <c r="K899" s="1"/>
      <c r="L899" s="1"/>
      <c r="M899" s="1"/>
      <c r="N899" s="1"/>
      <c r="O899" s="1"/>
      <c r="P899" s="1"/>
      <c r="Q899" s="1"/>
      <c r="R899" s="1"/>
      <c r="S899" s="1"/>
      <c r="T899" s="1"/>
      <c r="U899" s="1"/>
      <c r="V899" s="1"/>
      <c r="W899" s="1"/>
      <c r="X899" s="1"/>
      <c r="Y899" s="1"/>
      <c r="Z899" s="1"/>
      <c r="AA899" s="1"/>
      <c r="AB899" s="1"/>
    </row>
    <row r="900" spans="1:28" ht="18">
      <c r="A900" s="12"/>
      <c r="B900" s="12"/>
      <c r="C900" s="12"/>
      <c r="D900" s="12"/>
      <c r="E900" s="12"/>
      <c r="F900" s="12"/>
      <c r="G900" s="1"/>
      <c r="H900" s="1"/>
      <c r="I900" s="1"/>
      <c r="J900" s="1"/>
      <c r="K900" s="1"/>
      <c r="L900" s="1"/>
      <c r="M900" s="1"/>
      <c r="N900" s="1"/>
      <c r="O900" s="1"/>
      <c r="P900" s="1"/>
      <c r="Q900" s="1"/>
      <c r="R900" s="1"/>
      <c r="S900" s="1"/>
      <c r="T900" s="1"/>
      <c r="U900" s="1"/>
      <c r="V900" s="1"/>
      <c r="W900" s="1"/>
      <c r="X900" s="1"/>
      <c r="Y900" s="1"/>
      <c r="Z900" s="1"/>
      <c r="AA900" s="1"/>
      <c r="AB900" s="1"/>
    </row>
    <row r="901" spans="1:28" ht="18">
      <c r="A901" s="12"/>
      <c r="B901" s="12"/>
      <c r="C901" s="12"/>
      <c r="D901" s="12"/>
      <c r="E901" s="12"/>
      <c r="F901" s="12"/>
      <c r="G901" s="1"/>
      <c r="H901" s="1"/>
      <c r="I901" s="1"/>
      <c r="J901" s="1"/>
      <c r="K901" s="1"/>
      <c r="L901" s="1"/>
      <c r="M901" s="1"/>
      <c r="N901" s="1"/>
      <c r="O901" s="1"/>
      <c r="P901" s="1"/>
      <c r="Q901" s="1"/>
      <c r="R901" s="1"/>
      <c r="S901" s="1"/>
      <c r="T901" s="1"/>
      <c r="U901" s="1"/>
      <c r="V901" s="1"/>
      <c r="W901" s="1"/>
      <c r="X901" s="1"/>
      <c r="Y901" s="1"/>
      <c r="Z901" s="1"/>
      <c r="AA901" s="1"/>
      <c r="AB901" s="1"/>
    </row>
    <row r="902" spans="1:28" ht="18">
      <c r="A902" s="12"/>
      <c r="B902" s="12"/>
      <c r="C902" s="12"/>
      <c r="D902" s="12"/>
      <c r="E902" s="12"/>
      <c r="F902" s="12"/>
      <c r="G902" s="1"/>
      <c r="H902" s="1"/>
      <c r="I902" s="1"/>
      <c r="J902" s="1"/>
      <c r="K902" s="1"/>
      <c r="L902" s="1"/>
      <c r="M902" s="1"/>
      <c r="N902" s="1"/>
      <c r="O902" s="1"/>
      <c r="P902" s="1"/>
      <c r="Q902" s="1"/>
      <c r="R902" s="1"/>
      <c r="S902" s="1"/>
      <c r="T902" s="1"/>
      <c r="U902" s="1"/>
      <c r="V902" s="1"/>
      <c r="W902" s="1"/>
      <c r="X902" s="1"/>
      <c r="Y902" s="1"/>
      <c r="Z902" s="1"/>
      <c r="AA902" s="1"/>
      <c r="AB902" s="1"/>
    </row>
    <row r="903" spans="1:28" ht="18">
      <c r="A903" s="12"/>
      <c r="B903" s="12"/>
      <c r="C903" s="12"/>
      <c r="D903" s="12"/>
      <c r="E903" s="12"/>
      <c r="F903" s="12"/>
      <c r="G903" s="1"/>
      <c r="H903" s="1"/>
      <c r="I903" s="1"/>
      <c r="J903" s="1"/>
      <c r="K903" s="1"/>
      <c r="L903" s="1"/>
      <c r="M903" s="1"/>
      <c r="N903" s="1"/>
      <c r="O903" s="1"/>
      <c r="P903" s="1"/>
      <c r="Q903" s="1"/>
      <c r="R903" s="1"/>
      <c r="S903" s="1"/>
      <c r="T903" s="1"/>
      <c r="U903" s="1"/>
      <c r="V903" s="1"/>
      <c r="W903" s="1"/>
      <c r="X903" s="1"/>
      <c r="Y903" s="1"/>
      <c r="Z903" s="1"/>
      <c r="AA903" s="1"/>
      <c r="AB903" s="1"/>
    </row>
    <row r="904" spans="1:28" ht="18">
      <c r="A904" s="12"/>
      <c r="B904" s="12"/>
      <c r="C904" s="12"/>
      <c r="D904" s="12"/>
      <c r="E904" s="12"/>
      <c r="F904" s="12"/>
      <c r="G904" s="1"/>
      <c r="H904" s="1"/>
      <c r="I904" s="1"/>
      <c r="J904" s="1"/>
      <c r="K904" s="1"/>
      <c r="L904" s="1"/>
      <c r="M904" s="1"/>
      <c r="N904" s="1"/>
      <c r="O904" s="1"/>
      <c r="P904" s="1"/>
      <c r="Q904" s="1"/>
      <c r="R904" s="1"/>
      <c r="S904" s="1"/>
      <c r="T904" s="1"/>
      <c r="U904" s="1"/>
      <c r="V904" s="1"/>
      <c r="W904" s="1"/>
      <c r="X904" s="1"/>
      <c r="Y904" s="1"/>
      <c r="Z904" s="1"/>
      <c r="AA904" s="1"/>
      <c r="AB904" s="1"/>
    </row>
    <row r="905" spans="1:28" ht="18">
      <c r="A905" s="12"/>
      <c r="B905" s="12"/>
      <c r="C905" s="12"/>
      <c r="D905" s="12"/>
      <c r="E905" s="12"/>
      <c r="F905" s="12"/>
      <c r="G905" s="1"/>
      <c r="H905" s="1"/>
      <c r="I905" s="1"/>
      <c r="J905" s="1"/>
      <c r="K905" s="1"/>
      <c r="L905" s="1"/>
      <c r="M905" s="1"/>
      <c r="N905" s="1"/>
      <c r="O905" s="1"/>
      <c r="P905" s="1"/>
      <c r="Q905" s="1"/>
      <c r="R905" s="1"/>
      <c r="S905" s="1"/>
      <c r="T905" s="1"/>
      <c r="U905" s="1"/>
      <c r="V905" s="1"/>
      <c r="W905" s="1"/>
      <c r="X905" s="1"/>
      <c r="Y905" s="1"/>
      <c r="Z905" s="1"/>
      <c r="AA905" s="1"/>
      <c r="AB905" s="1"/>
    </row>
    <row r="906" spans="1:28" ht="18">
      <c r="A906" s="12"/>
      <c r="B906" s="12"/>
      <c r="C906" s="12"/>
      <c r="D906" s="12"/>
      <c r="E906" s="12"/>
      <c r="F906" s="12"/>
      <c r="G906" s="1"/>
      <c r="H906" s="1"/>
      <c r="I906" s="1"/>
      <c r="J906" s="1"/>
      <c r="K906" s="1"/>
      <c r="L906" s="1"/>
      <c r="M906" s="1"/>
      <c r="N906" s="1"/>
      <c r="O906" s="1"/>
      <c r="P906" s="1"/>
      <c r="Q906" s="1"/>
      <c r="R906" s="1"/>
      <c r="S906" s="1"/>
      <c r="T906" s="1"/>
      <c r="U906" s="1"/>
      <c r="V906" s="1"/>
      <c r="W906" s="1"/>
      <c r="X906" s="1"/>
      <c r="Y906" s="1"/>
      <c r="Z906" s="1"/>
      <c r="AA906" s="1"/>
      <c r="AB906" s="1"/>
    </row>
    <row r="907" spans="1:28" ht="18">
      <c r="A907" s="12"/>
      <c r="B907" s="12"/>
      <c r="C907" s="12"/>
      <c r="D907" s="12"/>
      <c r="E907" s="12"/>
      <c r="F907" s="12"/>
      <c r="G907" s="1"/>
      <c r="H907" s="1"/>
      <c r="I907" s="1"/>
      <c r="J907" s="1"/>
      <c r="K907" s="1"/>
      <c r="L907" s="1"/>
      <c r="M907" s="1"/>
      <c r="N907" s="1"/>
      <c r="O907" s="1"/>
      <c r="P907" s="1"/>
      <c r="Q907" s="1"/>
      <c r="R907" s="1"/>
      <c r="S907" s="1"/>
      <c r="T907" s="1"/>
      <c r="U907" s="1"/>
      <c r="V907" s="1"/>
      <c r="W907" s="1"/>
      <c r="X907" s="1"/>
      <c r="Y907" s="1"/>
      <c r="Z907" s="1"/>
      <c r="AA907" s="1"/>
      <c r="AB907" s="1"/>
    </row>
    <row r="908" spans="1:28" ht="18">
      <c r="A908" s="12"/>
      <c r="B908" s="12"/>
      <c r="C908" s="12"/>
      <c r="D908" s="12"/>
      <c r="E908" s="12"/>
      <c r="F908" s="12"/>
      <c r="G908" s="1"/>
      <c r="H908" s="1"/>
      <c r="I908" s="1"/>
      <c r="J908" s="1"/>
      <c r="K908" s="1"/>
      <c r="L908" s="1"/>
      <c r="M908" s="1"/>
      <c r="N908" s="1"/>
      <c r="O908" s="1"/>
      <c r="P908" s="1"/>
      <c r="Q908" s="1"/>
      <c r="R908" s="1"/>
      <c r="S908" s="1"/>
      <c r="T908" s="1"/>
      <c r="U908" s="1"/>
      <c r="V908" s="1"/>
      <c r="W908" s="1"/>
      <c r="X908" s="1"/>
      <c r="Y908" s="1"/>
      <c r="Z908" s="1"/>
      <c r="AA908" s="1"/>
      <c r="AB908" s="1"/>
    </row>
    <row r="909" spans="1:28" ht="18">
      <c r="A909" s="12"/>
      <c r="B909" s="12"/>
      <c r="C909" s="12"/>
      <c r="D909" s="12"/>
      <c r="E909" s="12"/>
      <c r="F909" s="12"/>
      <c r="G909" s="1"/>
      <c r="H909" s="1"/>
      <c r="I909" s="1"/>
      <c r="J909" s="1"/>
      <c r="K909" s="1"/>
      <c r="L909" s="1"/>
      <c r="M909" s="1"/>
      <c r="N909" s="1"/>
      <c r="O909" s="1"/>
      <c r="P909" s="1"/>
      <c r="Q909" s="1"/>
      <c r="R909" s="1"/>
      <c r="S909" s="1"/>
      <c r="T909" s="1"/>
      <c r="U909" s="1"/>
      <c r="V909" s="1"/>
      <c r="W909" s="1"/>
      <c r="X909" s="1"/>
      <c r="Y909" s="1"/>
      <c r="Z909" s="1"/>
      <c r="AA909" s="1"/>
      <c r="AB909" s="1"/>
    </row>
    <row r="910" spans="1:28" ht="18">
      <c r="A910" s="12"/>
      <c r="B910" s="12"/>
      <c r="C910" s="12"/>
      <c r="D910" s="12"/>
      <c r="E910" s="12"/>
      <c r="F910" s="12"/>
      <c r="G910" s="1"/>
      <c r="H910" s="1"/>
      <c r="I910" s="1"/>
      <c r="J910" s="1"/>
      <c r="K910" s="1"/>
      <c r="L910" s="1"/>
      <c r="M910" s="1"/>
      <c r="N910" s="1"/>
      <c r="O910" s="1"/>
      <c r="P910" s="1"/>
      <c r="Q910" s="1"/>
      <c r="R910" s="1"/>
      <c r="S910" s="1"/>
      <c r="T910" s="1"/>
      <c r="U910" s="1"/>
      <c r="V910" s="1"/>
      <c r="W910" s="1"/>
      <c r="X910" s="1"/>
      <c r="Y910" s="1"/>
      <c r="Z910" s="1"/>
      <c r="AA910" s="1"/>
      <c r="AB910" s="1"/>
    </row>
    <row r="911" spans="1:28" ht="18">
      <c r="A911" s="12"/>
      <c r="B911" s="12"/>
      <c r="C911" s="12"/>
      <c r="D911" s="12"/>
      <c r="E911" s="12"/>
      <c r="F911" s="12"/>
      <c r="G911" s="1"/>
      <c r="H911" s="1"/>
      <c r="I911" s="1"/>
      <c r="J911" s="1"/>
      <c r="K911" s="1"/>
      <c r="L911" s="1"/>
      <c r="M911" s="1"/>
      <c r="N911" s="1"/>
      <c r="O911" s="1"/>
      <c r="P911" s="1"/>
      <c r="Q911" s="1"/>
      <c r="R911" s="1"/>
      <c r="S911" s="1"/>
      <c r="T911" s="1"/>
      <c r="U911" s="1"/>
      <c r="V911" s="1"/>
      <c r="W911" s="1"/>
      <c r="X911" s="1"/>
      <c r="Y911" s="1"/>
      <c r="Z911" s="1"/>
      <c r="AA911" s="1"/>
      <c r="AB911" s="1"/>
    </row>
    <row r="912" spans="1:28" ht="18">
      <c r="A912" s="12"/>
      <c r="B912" s="12"/>
      <c r="C912" s="12"/>
      <c r="D912" s="12"/>
      <c r="E912" s="12"/>
      <c r="F912" s="12"/>
      <c r="G912" s="1"/>
      <c r="H912" s="1"/>
      <c r="I912" s="1"/>
      <c r="J912" s="1"/>
      <c r="K912" s="1"/>
      <c r="L912" s="1"/>
      <c r="M912" s="1"/>
      <c r="N912" s="1"/>
      <c r="O912" s="1"/>
      <c r="P912" s="1"/>
      <c r="Q912" s="1"/>
      <c r="R912" s="1"/>
      <c r="S912" s="1"/>
      <c r="T912" s="1"/>
      <c r="U912" s="1"/>
      <c r="V912" s="1"/>
      <c r="W912" s="1"/>
      <c r="X912" s="1"/>
      <c r="Y912" s="1"/>
      <c r="Z912" s="1"/>
      <c r="AA912" s="1"/>
      <c r="AB912" s="1"/>
    </row>
    <row r="913" spans="1:28" ht="18">
      <c r="A913" s="12"/>
      <c r="B913" s="12"/>
      <c r="C913" s="12"/>
      <c r="D913" s="12"/>
      <c r="E913" s="12"/>
      <c r="F913" s="12"/>
      <c r="G913" s="1"/>
      <c r="H913" s="1"/>
      <c r="I913" s="1"/>
      <c r="J913" s="1"/>
      <c r="K913" s="1"/>
      <c r="L913" s="1"/>
      <c r="M913" s="1"/>
      <c r="N913" s="1"/>
      <c r="O913" s="1"/>
      <c r="P913" s="1"/>
      <c r="Q913" s="1"/>
      <c r="R913" s="1"/>
      <c r="S913" s="1"/>
      <c r="T913" s="1"/>
      <c r="U913" s="1"/>
      <c r="V913" s="1"/>
      <c r="W913" s="1"/>
      <c r="X913" s="1"/>
      <c r="Y913" s="1"/>
      <c r="Z913" s="1"/>
      <c r="AA913" s="1"/>
      <c r="AB913" s="1"/>
    </row>
    <row r="914" spans="1:28" ht="18">
      <c r="A914" s="12"/>
      <c r="B914" s="12"/>
      <c r="C914" s="12"/>
      <c r="D914" s="12"/>
      <c r="E914" s="12"/>
      <c r="F914" s="12"/>
      <c r="G914" s="1"/>
      <c r="H914" s="1"/>
      <c r="I914" s="1"/>
      <c r="J914" s="1"/>
      <c r="K914" s="1"/>
      <c r="L914" s="1"/>
      <c r="M914" s="1"/>
      <c r="N914" s="1"/>
      <c r="O914" s="1"/>
      <c r="P914" s="1"/>
      <c r="Q914" s="1"/>
      <c r="R914" s="1"/>
      <c r="S914" s="1"/>
      <c r="T914" s="1"/>
      <c r="U914" s="1"/>
      <c r="V914" s="1"/>
      <c r="W914" s="1"/>
      <c r="X914" s="1"/>
      <c r="Y914" s="1"/>
      <c r="Z914" s="1"/>
      <c r="AA914" s="1"/>
      <c r="AB914" s="1"/>
    </row>
    <row r="915" spans="1:28" ht="18">
      <c r="A915" s="12"/>
      <c r="B915" s="12"/>
      <c r="C915" s="12"/>
      <c r="D915" s="12"/>
      <c r="E915" s="12"/>
      <c r="F915" s="12"/>
      <c r="G915" s="1"/>
      <c r="H915" s="1"/>
      <c r="I915" s="1"/>
      <c r="J915" s="1"/>
      <c r="K915" s="1"/>
      <c r="L915" s="1"/>
      <c r="M915" s="1"/>
      <c r="N915" s="1"/>
      <c r="O915" s="1"/>
      <c r="P915" s="1"/>
      <c r="Q915" s="1"/>
      <c r="R915" s="1"/>
      <c r="S915" s="1"/>
      <c r="T915" s="1"/>
      <c r="U915" s="1"/>
      <c r="V915" s="1"/>
      <c r="W915" s="1"/>
      <c r="X915" s="1"/>
      <c r="Y915" s="1"/>
      <c r="Z915" s="1"/>
      <c r="AA915" s="1"/>
      <c r="AB915" s="1"/>
    </row>
    <row r="916" spans="1:28" ht="18">
      <c r="A916" s="12"/>
      <c r="B916" s="12"/>
      <c r="C916" s="12"/>
      <c r="D916" s="12"/>
      <c r="E916" s="12"/>
      <c r="F916" s="12"/>
      <c r="G916" s="1"/>
      <c r="H916" s="1"/>
      <c r="I916" s="1"/>
      <c r="J916" s="1"/>
      <c r="K916" s="1"/>
      <c r="L916" s="1"/>
      <c r="M916" s="1"/>
      <c r="N916" s="1"/>
      <c r="O916" s="1"/>
      <c r="P916" s="1"/>
      <c r="Q916" s="1"/>
      <c r="R916" s="1"/>
      <c r="S916" s="1"/>
      <c r="T916" s="1"/>
      <c r="U916" s="1"/>
      <c r="V916" s="1"/>
      <c r="W916" s="1"/>
      <c r="X916" s="1"/>
      <c r="Y916" s="1"/>
      <c r="Z916" s="1"/>
      <c r="AA916" s="1"/>
      <c r="AB916" s="1"/>
    </row>
    <row r="917" spans="1:28" ht="18">
      <c r="A917" s="12"/>
      <c r="B917" s="12"/>
      <c r="C917" s="12"/>
      <c r="D917" s="12"/>
      <c r="E917" s="12"/>
      <c r="F917" s="12"/>
      <c r="G917" s="1"/>
      <c r="H917" s="1"/>
      <c r="I917" s="1"/>
      <c r="J917" s="1"/>
      <c r="K917" s="1"/>
      <c r="L917" s="1"/>
      <c r="M917" s="1"/>
      <c r="N917" s="1"/>
      <c r="O917" s="1"/>
      <c r="P917" s="1"/>
      <c r="Q917" s="1"/>
      <c r="R917" s="1"/>
      <c r="S917" s="1"/>
      <c r="T917" s="1"/>
      <c r="U917" s="1"/>
      <c r="V917" s="1"/>
      <c r="W917" s="1"/>
      <c r="X917" s="1"/>
      <c r="Y917" s="1"/>
      <c r="Z917" s="1"/>
      <c r="AA917" s="1"/>
      <c r="AB917" s="1"/>
    </row>
    <row r="918" spans="1:28" ht="18">
      <c r="A918" s="12"/>
      <c r="B918" s="12"/>
      <c r="C918" s="12"/>
      <c r="D918" s="12"/>
      <c r="E918" s="12"/>
      <c r="F918" s="12"/>
      <c r="G918" s="1"/>
      <c r="H918" s="1"/>
      <c r="I918" s="1"/>
      <c r="J918" s="1"/>
      <c r="K918" s="1"/>
      <c r="L918" s="1"/>
      <c r="M918" s="1"/>
      <c r="N918" s="1"/>
      <c r="O918" s="1"/>
      <c r="P918" s="1"/>
      <c r="Q918" s="1"/>
      <c r="R918" s="1"/>
      <c r="S918" s="1"/>
      <c r="T918" s="1"/>
      <c r="U918" s="1"/>
      <c r="V918" s="1"/>
      <c r="W918" s="1"/>
      <c r="X918" s="1"/>
      <c r="Y918" s="1"/>
      <c r="Z918" s="1"/>
      <c r="AA918" s="1"/>
      <c r="AB918" s="1"/>
    </row>
    <row r="919" spans="1:28" ht="18">
      <c r="A919" s="12"/>
      <c r="B919" s="12"/>
      <c r="C919" s="12"/>
      <c r="D919" s="12"/>
      <c r="E919" s="12"/>
      <c r="F919" s="12"/>
      <c r="G919" s="1"/>
      <c r="H919" s="1"/>
      <c r="I919" s="1"/>
      <c r="J919" s="1"/>
      <c r="K919" s="1"/>
      <c r="L919" s="1"/>
      <c r="M919" s="1"/>
      <c r="N919" s="1"/>
      <c r="O919" s="1"/>
      <c r="P919" s="1"/>
      <c r="Q919" s="1"/>
      <c r="R919" s="1"/>
      <c r="S919" s="1"/>
      <c r="T919" s="1"/>
      <c r="U919" s="1"/>
      <c r="V919" s="1"/>
      <c r="W919" s="1"/>
      <c r="X919" s="1"/>
      <c r="Y919" s="1"/>
      <c r="Z919" s="1"/>
      <c r="AA919" s="1"/>
      <c r="AB919" s="1"/>
    </row>
    <row r="920" spans="1:28" ht="18">
      <c r="A920" s="12"/>
      <c r="B920" s="12"/>
      <c r="C920" s="12"/>
      <c r="D920" s="12"/>
      <c r="E920" s="12"/>
      <c r="F920" s="12"/>
      <c r="G920" s="1"/>
      <c r="H920" s="1"/>
      <c r="I920" s="1"/>
      <c r="J920" s="1"/>
      <c r="K920" s="1"/>
      <c r="L920" s="1"/>
      <c r="M920" s="1"/>
      <c r="N920" s="1"/>
      <c r="O920" s="1"/>
      <c r="P920" s="1"/>
      <c r="Q920" s="1"/>
      <c r="R920" s="1"/>
      <c r="S920" s="1"/>
      <c r="T920" s="1"/>
      <c r="U920" s="1"/>
      <c r="V920" s="1"/>
      <c r="W920" s="1"/>
      <c r="X920" s="1"/>
      <c r="Y920" s="1"/>
      <c r="Z920" s="1"/>
      <c r="AA920" s="1"/>
      <c r="AB920" s="1"/>
    </row>
    <row r="921" spans="1:28" ht="18">
      <c r="A921" s="12"/>
      <c r="B921" s="12"/>
      <c r="C921" s="12"/>
      <c r="D921" s="12"/>
      <c r="E921" s="12"/>
      <c r="F921" s="12"/>
      <c r="G921" s="1"/>
      <c r="H921" s="1"/>
      <c r="I921" s="1"/>
      <c r="J921" s="1"/>
      <c r="K921" s="1"/>
      <c r="L921" s="1"/>
      <c r="M921" s="1"/>
      <c r="N921" s="1"/>
      <c r="O921" s="1"/>
      <c r="P921" s="1"/>
      <c r="Q921" s="1"/>
      <c r="R921" s="1"/>
      <c r="S921" s="1"/>
      <c r="T921" s="1"/>
      <c r="U921" s="1"/>
      <c r="V921" s="1"/>
      <c r="W921" s="1"/>
      <c r="X921" s="1"/>
      <c r="Y921" s="1"/>
      <c r="Z921" s="1"/>
      <c r="AA921" s="1"/>
      <c r="AB921" s="1"/>
    </row>
    <row r="922" spans="1:28" ht="18">
      <c r="A922" s="12"/>
      <c r="B922" s="12"/>
      <c r="C922" s="12"/>
      <c r="D922" s="12"/>
      <c r="E922" s="12"/>
      <c r="F922" s="12"/>
      <c r="G922" s="1"/>
      <c r="H922" s="1"/>
      <c r="I922" s="1"/>
      <c r="J922" s="1"/>
      <c r="K922" s="1"/>
      <c r="L922" s="1"/>
      <c r="M922" s="1"/>
      <c r="N922" s="1"/>
      <c r="O922" s="1"/>
      <c r="P922" s="1"/>
      <c r="Q922" s="1"/>
      <c r="R922" s="1"/>
      <c r="S922" s="1"/>
      <c r="T922" s="1"/>
      <c r="U922" s="1"/>
      <c r="V922" s="1"/>
      <c r="W922" s="1"/>
      <c r="X922" s="1"/>
      <c r="Y922" s="1"/>
      <c r="Z922" s="1"/>
      <c r="AA922" s="1"/>
      <c r="AB922" s="1"/>
    </row>
    <row r="923" spans="1:28" ht="18">
      <c r="A923" s="12"/>
      <c r="B923" s="12"/>
      <c r="C923" s="12"/>
      <c r="D923" s="12"/>
      <c r="E923" s="12"/>
      <c r="F923" s="12"/>
      <c r="G923" s="1"/>
      <c r="H923" s="1"/>
      <c r="I923" s="1"/>
      <c r="J923" s="1"/>
      <c r="K923" s="1"/>
      <c r="L923" s="1"/>
      <c r="M923" s="1"/>
      <c r="N923" s="1"/>
      <c r="O923" s="1"/>
      <c r="P923" s="1"/>
      <c r="Q923" s="1"/>
      <c r="R923" s="1"/>
      <c r="S923" s="1"/>
      <c r="T923" s="1"/>
      <c r="U923" s="1"/>
      <c r="V923" s="1"/>
      <c r="W923" s="1"/>
      <c r="X923" s="1"/>
      <c r="Y923" s="1"/>
      <c r="Z923" s="1"/>
      <c r="AA923" s="1"/>
      <c r="AB923" s="1"/>
    </row>
    <row r="924" spans="1:28" ht="18">
      <c r="A924" s="12"/>
      <c r="B924" s="12"/>
      <c r="C924" s="12"/>
      <c r="D924" s="12"/>
      <c r="E924" s="12"/>
      <c r="F924" s="12"/>
      <c r="G924" s="1"/>
      <c r="H924" s="1"/>
      <c r="I924" s="1"/>
      <c r="J924" s="1"/>
      <c r="K924" s="1"/>
      <c r="L924" s="1"/>
      <c r="M924" s="1"/>
      <c r="N924" s="1"/>
      <c r="O924" s="1"/>
      <c r="P924" s="1"/>
      <c r="Q924" s="1"/>
      <c r="R924" s="1"/>
      <c r="S924" s="1"/>
      <c r="T924" s="1"/>
      <c r="U924" s="1"/>
      <c r="V924" s="1"/>
      <c r="W924" s="1"/>
      <c r="X924" s="1"/>
      <c r="Y924" s="1"/>
      <c r="Z924" s="1"/>
      <c r="AA924" s="1"/>
      <c r="AB924" s="1"/>
    </row>
    <row r="925" spans="1:28" ht="18">
      <c r="A925" s="12"/>
      <c r="B925" s="12"/>
      <c r="C925" s="12"/>
      <c r="D925" s="12"/>
      <c r="E925" s="12"/>
      <c r="F925" s="12"/>
      <c r="G925" s="1"/>
      <c r="H925" s="1"/>
      <c r="I925" s="1"/>
      <c r="J925" s="1"/>
      <c r="K925" s="1"/>
      <c r="L925" s="1"/>
      <c r="M925" s="1"/>
      <c r="N925" s="1"/>
      <c r="O925" s="1"/>
      <c r="P925" s="1"/>
      <c r="Q925" s="1"/>
      <c r="R925" s="1"/>
      <c r="S925" s="1"/>
      <c r="T925" s="1"/>
      <c r="U925" s="1"/>
      <c r="V925" s="1"/>
      <c r="W925" s="1"/>
      <c r="X925" s="1"/>
      <c r="Y925" s="1"/>
      <c r="Z925" s="1"/>
      <c r="AA925" s="1"/>
      <c r="AB925" s="1"/>
    </row>
    <row r="926" spans="1:28" ht="18">
      <c r="A926" s="12"/>
      <c r="B926" s="12"/>
      <c r="C926" s="12"/>
      <c r="D926" s="12"/>
      <c r="E926" s="12"/>
      <c r="F926" s="12"/>
      <c r="G926" s="1"/>
      <c r="H926" s="1"/>
      <c r="I926" s="1"/>
      <c r="J926" s="1"/>
      <c r="K926" s="1"/>
      <c r="L926" s="1"/>
      <c r="M926" s="1"/>
      <c r="N926" s="1"/>
      <c r="O926" s="1"/>
      <c r="P926" s="1"/>
      <c r="Q926" s="1"/>
      <c r="R926" s="1"/>
      <c r="S926" s="1"/>
      <c r="T926" s="1"/>
      <c r="U926" s="1"/>
      <c r="V926" s="1"/>
      <c r="W926" s="1"/>
      <c r="X926" s="1"/>
      <c r="Y926" s="1"/>
      <c r="Z926" s="1"/>
      <c r="AA926" s="1"/>
      <c r="AB926" s="1"/>
    </row>
    <row r="927" spans="1:28" ht="18">
      <c r="A927" s="12"/>
      <c r="B927" s="12"/>
      <c r="C927" s="12"/>
      <c r="D927" s="12"/>
      <c r="E927" s="12"/>
      <c r="F927" s="12"/>
      <c r="G927" s="1"/>
      <c r="H927" s="1"/>
      <c r="I927" s="1"/>
      <c r="J927" s="1"/>
      <c r="K927" s="1"/>
      <c r="L927" s="1"/>
      <c r="M927" s="1"/>
      <c r="N927" s="1"/>
      <c r="O927" s="1"/>
      <c r="P927" s="1"/>
      <c r="Q927" s="1"/>
      <c r="R927" s="1"/>
      <c r="S927" s="1"/>
      <c r="T927" s="1"/>
      <c r="U927" s="1"/>
      <c r="V927" s="1"/>
      <c r="W927" s="1"/>
      <c r="X927" s="1"/>
      <c r="Y927" s="1"/>
      <c r="Z927" s="1"/>
      <c r="AA927" s="1"/>
      <c r="AB927" s="1"/>
    </row>
    <row r="928" spans="1:28" ht="18">
      <c r="A928" s="12"/>
      <c r="B928" s="12"/>
      <c r="C928" s="12"/>
      <c r="D928" s="12"/>
      <c r="E928" s="12"/>
      <c r="F928" s="12"/>
      <c r="G928" s="1"/>
      <c r="H928" s="1"/>
      <c r="I928" s="1"/>
      <c r="J928" s="1"/>
      <c r="K928" s="1"/>
      <c r="L928" s="1"/>
      <c r="M928" s="1"/>
      <c r="N928" s="1"/>
      <c r="O928" s="1"/>
      <c r="P928" s="1"/>
      <c r="Q928" s="1"/>
      <c r="R928" s="1"/>
      <c r="S928" s="1"/>
      <c r="T928" s="1"/>
      <c r="U928" s="1"/>
      <c r="V928" s="1"/>
      <c r="W928" s="1"/>
      <c r="X928" s="1"/>
      <c r="Y928" s="1"/>
      <c r="Z928" s="1"/>
      <c r="AA928" s="1"/>
      <c r="AB928" s="1"/>
    </row>
    <row r="929" spans="1:28" ht="18">
      <c r="A929" s="12"/>
      <c r="B929" s="12"/>
      <c r="C929" s="12"/>
      <c r="D929" s="12"/>
      <c r="E929" s="12"/>
      <c r="F929" s="12"/>
      <c r="G929" s="1"/>
      <c r="H929" s="1"/>
      <c r="I929" s="1"/>
      <c r="J929" s="1"/>
      <c r="K929" s="1"/>
      <c r="L929" s="1"/>
      <c r="M929" s="1"/>
      <c r="N929" s="1"/>
      <c r="O929" s="1"/>
      <c r="P929" s="1"/>
      <c r="Q929" s="1"/>
      <c r="R929" s="1"/>
      <c r="S929" s="1"/>
      <c r="T929" s="1"/>
      <c r="U929" s="1"/>
      <c r="V929" s="1"/>
      <c r="W929" s="1"/>
      <c r="X929" s="1"/>
      <c r="Y929" s="1"/>
      <c r="Z929" s="1"/>
      <c r="AA929" s="1"/>
      <c r="AB929" s="1"/>
    </row>
    <row r="930" spans="1:28" ht="18">
      <c r="A930" s="12"/>
      <c r="B930" s="12"/>
      <c r="C930" s="12"/>
      <c r="D930" s="12"/>
      <c r="E930" s="12"/>
      <c r="F930" s="12"/>
      <c r="G930" s="1"/>
      <c r="H930" s="1"/>
      <c r="I930" s="1"/>
      <c r="J930" s="1"/>
      <c r="K930" s="1"/>
      <c r="L930" s="1"/>
      <c r="M930" s="1"/>
      <c r="N930" s="1"/>
      <c r="O930" s="1"/>
      <c r="P930" s="1"/>
      <c r="Q930" s="1"/>
      <c r="R930" s="1"/>
      <c r="S930" s="1"/>
      <c r="T930" s="1"/>
      <c r="U930" s="1"/>
      <c r="V930" s="1"/>
      <c r="W930" s="1"/>
      <c r="X930" s="1"/>
      <c r="Y930" s="1"/>
      <c r="Z930" s="1"/>
      <c r="AA930" s="1"/>
      <c r="AB930" s="1"/>
    </row>
    <row r="931" spans="1:28" ht="18">
      <c r="A931" s="12"/>
      <c r="B931" s="12"/>
      <c r="C931" s="12"/>
      <c r="D931" s="12"/>
      <c r="E931" s="12"/>
      <c r="F931" s="12"/>
      <c r="G931" s="1"/>
      <c r="H931" s="1"/>
      <c r="I931" s="1"/>
      <c r="J931" s="1"/>
      <c r="K931" s="1"/>
      <c r="L931" s="1"/>
      <c r="M931" s="1"/>
      <c r="N931" s="1"/>
      <c r="O931" s="1"/>
      <c r="P931" s="1"/>
      <c r="Q931" s="1"/>
      <c r="R931" s="1"/>
      <c r="S931" s="1"/>
      <c r="T931" s="1"/>
      <c r="U931" s="1"/>
      <c r="V931" s="1"/>
      <c r="W931" s="1"/>
      <c r="X931" s="1"/>
      <c r="Y931" s="1"/>
      <c r="Z931" s="1"/>
      <c r="AA931" s="1"/>
      <c r="AB931" s="1"/>
    </row>
    <row r="932" spans="1:28" ht="18">
      <c r="A932" s="12"/>
      <c r="B932" s="12"/>
      <c r="C932" s="12"/>
      <c r="D932" s="12"/>
      <c r="E932" s="12"/>
      <c r="F932" s="12"/>
      <c r="G932" s="1"/>
      <c r="H932" s="1"/>
      <c r="I932" s="1"/>
      <c r="J932" s="1"/>
      <c r="K932" s="1"/>
      <c r="L932" s="1"/>
      <c r="M932" s="1"/>
      <c r="N932" s="1"/>
      <c r="O932" s="1"/>
      <c r="P932" s="1"/>
      <c r="Q932" s="1"/>
      <c r="R932" s="1"/>
      <c r="S932" s="1"/>
      <c r="T932" s="1"/>
      <c r="U932" s="1"/>
      <c r="V932" s="1"/>
      <c r="W932" s="1"/>
      <c r="X932" s="1"/>
      <c r="Y932" s="1"/>
      <c r="Z932" s="1"/>
      <c r="AA932" s="1"/>
      <c r="AB932" s="1"/>
    </row>
    <row r="933" spans="1:28" ht="18">
      <c r="A933" s="12"/>
      <c r="B933" s="12"/>
      <c r="C933" s="12"/>
      <c r="D933" s="12"/>
      <c r="E933" s="12"/>
      <c r="F933" s="12"/>
      <c r="G933" s="1"/>
      <c r="H933" s="1"/>
      <c r="I933" s="1"/>
      <c r="J933" s="1"/>
      <c r="K933" s="1"/>
      <c r="L933" s="1"/>
      <c r="M933" s="1"/>
      <c r="N933" s="1"/>
      <c r="O933" s="1"/>
      <c r="P933" s="1"/>
      <c r="Q933" s="1"/>
      <c r="R933" s="1"/>
      <c r="S933" s="1"/>
      <c r="T933" s="1"/>
      <c r="U933" s="1"/>
      <c r="V933" s="1"/>
      <c r="W933" s="1"/>
      <c r="X933" s="1"/>
      <c r="Y933" s="1"/>
      <c r="Z933" s="1"/>
      <c r="AA933" s="1"/>
      <c r="AB933" s="1"/>
    </row>
    <row r="934" spans="1:28" ht="18">
      <c r="A934" s="12"/>
      <c r="B934" s="12"/>
      <c r="C934" s="12"/>
      <c r="D934" s="12"/>
      <c r="E934" s="12"/>
      <c r="F934" s="12"/>
      <c r="G934" s="1"/>
      <c r="H934" s="1"/>
      <c r="I934" s="1"/>
      <c r="J934" s="1"/>
      <c r="K934" s="1"/>
      <c r="L934" s="1"/>
      <c r="M934" s="1"/>
      <c r="N934" s="1"/>
      <c r="O934" s="1"/>
      <c r="P934" s="1"/>
      <c r="Q934" s="1"/>
      <c r="R934" s="1"/>
      <c r="S934" s="1"/>
      <c r="T934" s="1"/>
      <c r="U934" s="1"/>
      <c r="V934" s="1"/>
      <c r="W934" s="1"/>
      <c r="X934" s="1"/>
      <c r="Y934" s="1"/>
      <c r="Z934" s="1"/>
      <c r="AA934" s="1"/>
      <c r="AB934" s="1"/>
    </row>
    <row r="935" spans="1:28" ht="18">
      <c r="A935" s="12"/>
      <c r="B935" s="12"/>
      <c r="C935" s="12"/>
      <c r="D935" s="12"/>
      <c r="E935" s="12"/>
      <c r="F935" s="12"/>
      <c r="G935" s="1"/>
      <c r="H935" s="1"/>
      <c r="I935" s="1"/>
      <c r="J935" s="1"/>
      <c r="K935" s="1"/>
      <c r="L935" s="1"/>
      <c r="M935" s="1"/>
      <c r="N935" s="1"/>
      <c r="O935" s="1"/>
      <c r="P935" s="1"/>
      <c r="Q935" s="1"/>
      <c r="R935" s="1"/>
      <c r="S935" s="1"/>
      <c r="T935" s="1"/>
      <c r="U935" s="1"/>
      <c r="V935" s="1"/>
      <c r="W935" s="1"/>
      <c r="X935" s="1"/>
      <c r="Y935" s="1"/>
      <c r="Z935" s="1"/>
      <c r="AA935" s="1"/>
      <c r="AB935" s="1"/>
    </row>
    <row r="936" spans="1:28" ht="18">
      <c r="A936" s="12"/>
      <c r="B936" s="12"/>
      <c r="C936" s="12"/>
      <c r="D936" s="12"/>
      <c r="E936" s="12"/>
      <c r="F936" s="12"/>
      <c r="G936" s="1"/>
      <c r="H936" s="1"/>
      <c r="I936" s="1"/>
      <c r="J936" s="1"/>
      <c r="K936" s="1"/>
      <c r="L936" s="1"/>
      <c r="M936" s="1"/>
      <c r="N936" s="1"/>
      <c r="O936" s="1"/>
      <c r="P936" s="1"/>
      <c r="Q936" s="1"/>
      <c r="R936" s="1"/>
      <c r="S936" s="1"/>
      <c r="T936" s="1"/>
      <c r="U936" s="1"/>
      <c r="V936" s="1"/>
      <c r="W936" s="1"/>
      <c r="X936" s="1"/>
      <c r="Y936" s="1"/>
      <c r="Z936" s="1"/>
      <c r="AA936" s="1"/>
      <c r="AB936" s="1"/>
    </row>
    <row r="937" spans="1:28" ht="18">
      <c r="A937" s="12"/>
      <c r="B937" s="12"/>
      <c r="C937" s="12"/>
      <c r="D937" s="12"/>
      <c r="E937" s="12"/>
      <c r="F937" s="12"/>
      <c r="G937" s="1"/>
      <c r="H937" s="1"/>
      <c r="I937" s="1"/>
      <c r="J937" s="1"/>
      <c r="K937" s="1"/>
      <c r="L937" s="1"/>
      <c r="M937" s="1"/>
      <c r="N937" s="1"/>
      <c r="O937" s="1"/>
      <c r="P937" s="1"/>
      <c r="Q937" s="1"/>
      <c r="R937" s="1"/>
      <c r="S937" s="1"/>
      <c r="T937" s="1"/>
      <c r="U937" s="1"/>
      <c r="V937" s="1"/>
      <c r="W937" s="1"/>
      <c r="X937" s="1"/>
      <c r="Y937" s="1"/>
      <c r="Z937" s="1"/>
      <c r="AA937" s="1"/>
      <c r="AB937" s="1"/>
    </row>
    <row r="938" spans="1:28" ht="18">
      <c r="A938" s="12"/>
      <c r="B938" s="12"/>
      <c r="C938" s="12"/>
      <c r="D938" s="12"/>
      <c r="E938" s="12"/>
      <c r="F938" s="12"/>
      <c r="G938" s="1"/>
      <c r="H938" s="1"/>
      <c r="I938" s="1"/>
      <c r="J938" s="1"/>
      <c r="K938" s="1"/>
      <c r="L938" s="1"/>
      <c r="M938" s="1"/>
      <c r="N938" s="1"/>
      <c r="O938" s="1"/>
      <c r="P938" s="1"/>
      <c r="Q938" s="1"/>
      <c r="R938" s="1"/>
      <c r="S938" s="1"/>
      <c r="T938" s="1"/>
      <c r="U938" s="1"/>
      <c r="V938" s="1"/>
      <c r="W938" s="1"/>
      <c r="X938" s="1"/>
      <c r="Y938" s="1"/>
      <c r="Z938" s="1"/>
      <c r="AA938" s="1"/>
      <c r="AB938" s="1"/>
    </row>
    <row r="939" spans="1:28" ht="18">
      <c r="A939" s="12"/>
      <c r="B939" s="12"/>
      <c r="C939" s="12"/>
      <c r="D939" s="12"/>
      <c r="E939" s="12"/>
      <c r="F939" s="12"/>
      <c r="G939" s="1"/>
      <c r="H939" s="1"/>
      <c r="I939" s="1"/>
      <c r="J939" s="1"/>
      <c r="K939" s="1"/>
      <c r="L939" s="1"/>
      <c r="M939" s="1"/>
      <c r="N939" s="1"/>
      <c r="O939" s="1"/>
      <c r="P939" s="1"/>
      <c r="Q939" s="1"/>
      <c r="R939" s="1"/>
      <c r="S939" s="1"/>
      <c r="T939" s="1"/>
      <c r="U939" s="1"/>
      <c r="V939" s="1"/>
      <c r="W939" s="1"/>
      <c r="X939" s="1"/>
      <c r="Y939" s="1"/>
      <c r="Z939" s="1"/>
      <c r="AA939" s="1"/>
      <c r="AB939" s="1"/>
    </row>
    <row r="940" spans="1:28" ht="18">
      <c r="A940" s="12"/>
      <c r="B940" s="12"/>
      <c r="C940" s="12"/>
      <c r="D940" s="12"/>
      <c r="E940" s="12"/>
      <c r="F940" s="12"/>
      <c r="G940" s="1"/>
      <c r="H940" s="1"/>
      <c r="I940" s="1"/>
      <c r="J940" s="1"/>
      <c r="K940" s="1"/>
      <c r="L940" s="1"/>
      <c r="M940" s="1"/>
      <c r="N940" s="1"/>
      <c r="O940" s="1"/>
      <c r="P940" s="1"/>
      <c r="Q940" s="1"/>
      <c r="R940" s="1"/>
      <c r="S940" s="1"/>
      <c r="T940" s="1"/>
      <c r="U940" s="1"/>
      <c r="V940" s="1"/>
      <c r="W940" s="1"/>
      <c r="X940" s="1"/>
      <c r="Y940" s="1"/>
      <c r="Z940" s="1"/>
      <c r="AA940" s="1"/>
      <c r="AB940" s="1"/>
    </row>
    <row r="941" spans="1:28" ht="18">
      <c r="A941" s="12"/>
      <c r="B941" s="12"/>
      <c r="C941" s="12"/>
      <c r="D941" s="12"/>
      <c r="E941" s="12"/>
      <c r="F941" s="12"/>
      <c r="G941" s="1"/>
      <c r="H941" s="1"/>
      <c r="I941" s="1"/>
      <c r="J941" s="1"/>
      <c r="K941" s="1"/>
      <c r="L941" s="1"/>
      <c r="M941" s="1"/>
      <c r="N941" s="1"/>
      <c r="O941" s="1"/>
      <c r="P941" s="1"/>
      <c r="Q941" s="1"/>
      <c r="R941" s="1"/>
      <c r="S941" s="1"/>
      <c r="T941" s="1"/>
      <c r="U941" s="1"/>
      <c r="V941" s="1"/>
      <c r="W941" s="1"/>
      <c r="X941" s="1"/>
      <c r="Y941" s="1"/>
      <c r="Z941" s="1"/>
      <c r="AA941" s="1"/>
      <c r="AB941" s="1"/>
    </row>
    <row r="942" spans="1:28" ht="18">
      <c r="A942" s="12"/>
      <c r="B942" s="12"/>
      <c r="C942" s="12"/>
      <c r="D942" s="12"/>
      <c r="E942" s="12"/>
      <c r="F942" s="12"/>
      <c r="G942" s="1"/>
      <c r="H942" s="1"/>
      <c r="I942" s="1"/>
      <c r="J942" s="1"/>
      <c r="K942" s="1"/>
      <c r="L942" s="1"/>
      <c r="M942" s="1"/>
      <c r="N942" s="1"/>
      <c r="O942" s="1"/>
      <c r="P942" s="1"/>
      <c r="Q942" s="1"/>
      <c r="R942" s="1"/>
      <c r="S942" s="1"/>
      <c r="T942" s="1"/>
      <c r="U942" s="1"/>
      <c r="V942" s="1"/>
      <c r="W942" s="1"/>
      <c r="X942" s="1"/>
      <c r="Y942" s="1"/>
      <c r="Z942" s="1"/>
      <c r="AA942" s="1"/>
      <c r="AB942" s="1"/>
    </row>
    <row r="943" spans="1:28" ht="18">
      <c r="A943" s="12"/>
      <c r="B943" s="12"/>
      <c r="C943" s="12"/>
      <c r="D943" s="12"/>
      <c r="E943" s="12"/>
      <c r="F943" s="12"/>
      <c r="G943" s="1"/>
      <c r="H943" s="1"/>
      <c r="I943" s="1"/>
      <c r="J943" s="1"/>
      <c r="K943" s="1"/>
      <c r="L943" s="1"/>
      <c r="M943" s="1"/>
      <c r="N943" s="1"/>
      <c r="O943" s="1"/>
      <c r="P943" s="1"/>
      <c r="Q943" s="1"/>
      <c r="R943" s="1"/>
      <c r="S943" s="1"/>
      <c r="T943" s="1"/>
      <c r="U943" s="1"/>
      <c r="V943" s="1"/>
      <c r="W943" s="1"/>
      <c r="X943" s="1"/>
      <c r="Y943" s="1"/>
      <c r="Z943" s="1"/>
      <c r="AA943" s="1"/>
      <c r="AB943" s="1"/>
    </row>
    <row r="944" spans="1:28" ht="18">
      <c r="A944" s="12"/>
      <c r="B944" s="12"/>
      <c r="C944" s="12"/>
      <c r="D944" s="12"/>
      <c r="E944" s="12"/>
      <c r="F944" s="12"/>
      <c r="G944" s="1"/>
      <c r="H944" s="1"/>
      <c r="I944" s="1"/>
      <c r="J944" s="1"/>
      <c r="K944" s="1"/>
      <c r="L944" s="1"/>
      <c r="M944" s="1"/>
      <c r="N944" s="1"/>
      <c r="O944" s="1"/>
      <c r="P944" s="1"/>
      <c r="Q944" s="1"/>
      <c r="R944" s="1"/>
      <c r="S944" s="1"/>
      <c r="T944" s="1"/>
      <c r="U944" s="1"/>
      <c r="V944" s="1"/>
      <c r="W944" s="1"/>
      <c r="X944" s="1"/>
      <c r="Y944" s="1"/>
      <c r="Z944" s="1"/>
      <c r="AA944" s="1"/>
      <c r="AB944" s="1"/>
    </row>
    <row r="945" spans="1:28" ht="18">
      <c r="A945" s="12"/>
      <c r="B945" s="12"/>
      <c r="C945" s="12"/>
      <c r="D945" s="12"/>
      <c r="E945" s="12"/>
      <c r="F945" s="12"/>
      <c r="G945" s="1"/>
      <c r="H945" s="1"/>
      <c r="I945" s="1"/>
      <c r="J945" s="1"/>
      <c r="K945" s="1"/>
      <c r="L945" s="1"/>
      <c r="M945" s="1"/>
      <c r="N945" s="1"/>
      <c r="O945" s="1"/>
      <c r="P945" s="1"/>
      <c r="Q945" s="1"/>
      <c r="R945" s="1"/>
      <c r="S945" s="1"/>
      <c r="T945" s="1"/>
      <c r="U945" s="1"/>
      <c r="V945" s="1"/>
      <c r="W945" s="1"/>
      <c r="X945" s="1"/>
      <c r="Y945" s="1"/>
      <c r="Z945" s="1"/>
      <c r="AA945" s="1"/>
      <c r="AB945" s="1"/>
    </row>
    <row r="946" spans="1:28" ht="18">
      <c r="A946" s="12"/>
      <c r="B946" s="12"/>
      <c r="C946" s="12"/>
      <c r="D946" s="12"/>
      <c r="E946" s="12"/>
      <c r="F946" s="12"/>
      <c r="G946" s="1"/>
      <c r="H946" s="1"/>
      <c r="I946" s="1"/>
      <c r="J946" s="1"/>
      <c r="K946" s="1"/>
      <c r="L946" s="1"/>
      <c r="M946" s="1"/>
      <c r="N946" s="1"/>
      <c r="O946" s="1"/>
      <c r="P946" s="1"/>
      <c r="Q946" s="1"/>
      <c r="R946" s="1"/>
      <c r="S946" s="1"/>
      <c r="T946" s="1"/>
      <c r="U946" s="1"/>
      <c r="V946" s="1"/>
      <c r="W946" s="1"/>
      <c r="X946" s="1"/>
      <c r="Y946" s="1"/>
      <c r="Z946" s="1"/>
      <c r="AA946" s="1"/>
      <c r="AB946" s="1"/>
    </row>
    <row r="947" spans="1:28" ht="18">
      <c r="A947" s="12"/>
      <c r="B947" s="12"/>
      <c r="C947" s="12"/>
      <c r="D947" s="12"/>
      <c r="E947" s="12"/>
      <c r="F947" s="12"/>
      <c r="G947" s="1"/>
      <c r="H947" s="1"/>
      <c r="I947" s="1"/>
      <c r="J947" s="1"/>
      <c r="K947" s="1"/>
      <c r="L947" s="1"/>
      <c r="M947" s="1"/>
      <c r="N947" s="1"/>
      <c r="O947" s="1"/>
      <c r="P947" s="1"/>
      <c r="Q947" s="1"/>
      <c r="R947" s="1"/>
      <c r="S947" s="1"/>
      <c r="T947" s="1"/>
      <c r="U947" s="1"/>
      <c r="V947" s="1"/>
      <c r="W947" s="1"/>
      <c r="X947" s="1"/>
      <c r="Y947" s="1"/>
      <c r="Z947" s="1"/>
      <c r="AA947" s="1"/>
      <c r="AB947" s="1"/>
    </row>
    <row r="948" spans="1:28" ht="18">
      <c r="A948" s="12"/>
      <c r="B948" s="12"/>
      <c r="C948" s="12"/>
      <c r="D948" s="12"/>
      <c r="E948" s="12"/>
      <c r="F948" s="12"/>
      <c r="G948" s="1"/>
      <c r="H948" s="1"/>
      <c r="I948" s="1"/>
      <c r="J948" s="1"/>
      <c r="K948" s="1"/>
      <c r="L948" s="1"/>
      <c r="M948" s="1"/>
      <c r="N948" s="1"/>
      <c r="O948" s="1"/>
      <c r="P948" s="1"/>
      <c r="Q948" s="1"/>
      <c r="R948" s="1"/>
      <c r="S948" s="1"/>
      <c r="T948" s="1"/>
      <c r="U948" s="1"/>
      <c r="V948" s="1"/>
      <c r="W948" s="1"/>
      <c r="X948" s="1"/>
      <c r="Y948" s="1"/>
      <c r="Z948" s="1"/>
      <c r="AA948" s="1"/>
      <c r="AB948" s="1"/>
    </row>
    <row r="949" spans="1:28" ht="18">
      <c r="A949" s="12"/>
      <c r="B949" s="12"/>
      <c r="C949" s="12"/>
      <c r="D949" s="12"/>
      <c r="E949" s="12"/>
      <c r="F949" s="12"/>
      <c r="G949" s="1"/>
      <c r="H949" s="1"/>
      <c r="I949" s="1"/>
      <c r="J949" s="1"/>
      <c r="K949" s="1"/>
      <c r="L949" s="1"/>
      <c r="M949" s="1"/>
      <c r="N949" s="1"/>
      <c r="O949" s="1"/>
      <c r="P949" s="1"/>
      <c r="Q949" s="1"/>
      <c r="R949" s="1"/>
      <c r="S949" s="1"/>
      <c r="T949" s="1"/>
      <c r="U949" s="1"/>
      <c r="V949" s="1"/>
      <c r="W949" s="1"/>
      <c r="X949" s="1"/>
      <c r="Y949" s="1"/>
      <c r="Z949" s="1"/>
      <c r="AA949" s="1"/>
      <c r="AB949" s="1"/>
    </row>
    <row r="950" spans="1:28" ht="18">
      <c r="A950" s="12"/>
      <c r="B950" s="12"/>
      <c r="C950" s="12"/>
      <c r="D950" s="12"/>
      <c r="E950" s="12"/>
      <c r="F950" s="12"/>
      <c r="G950" s="1"/>
      <c r="H950" s="1"/>
      <c r="I950" s="1"/>
      <c r="J950" s="1"/>
      <c r="K950" s="1"/>
      <c r="L950" s="1"/>
      <c r="M950" s="1"/>
      <c r="N950" s="1"/>
      <c r="O950" s="1"/>
      <c r="P950" s="1"/>
      <c r="Q950" s="1"/>
      <c r="R950" s="1"/>
      <c r="S950" s="1"/>
      <c r="T950" s="1"/>
      <c r="U950" s="1"/>
      <c r="V950" s="1"/>
      <c r="W950" s="1"/>
      <c r="X950" s="1"/>
      <c r="Y950" s="1"/>
      <c r="Z950" s="1"/>
      <c r="AA950" s="1"/>
      <c r="AB950" s="1"/>
    </row>
    <row r="951" spans="1:28" ht="18">
      <c r="A951" s="12"/>
      <c r="B951" s="12"/>
      <c r="C951" s="12"/>
      <c r="D951" s="12"/>
      <c r="E951" s="12"/>
      <c r="F951" s="12"/>
      <c r="G951" s="1"/>
      <c r="H951" s="1"/>
      <c r="I951" s="1"/>
      <c r="J951" s="1"/>
      <c r="K951" s="1"/>
      <c r="L951" s="1"/>
      <c r="M951" s="1"/>
      <c r="N951" s="1"/>
      <c r="O951" s="1"/>
      <c r="P951" s="1"/>
      <c r="Q951" s="1"/>
      <c r="R951" s="1"/>
      <c r="S951" s="1"/>
      <c r="T951" s="1"/>
      <c r="U951" s="1"/>
      <c r="V951" s="1"/>
      <c r="W951" s="1"/>
      <c r="X951" s="1"/>
      <c r="Y951" s="1"/>
      <c r="Z951" s="1"/>
      <c r="AA951" s="1"/>
      <c r="AB951" s="1"/>
    </row>
    <row r="952" spans="1:28" ht="18">
      <c r="A952" s="12"/>
      <c r="B952" s="12"/>
      <c r="C952" s="12"/>
      <c r="D952" s="12"/>
      <c r="E952" s="12"/>
      <c r="F952" s="12"/>
      <c r="G952" s="1"/>
      <c r="H952" s="1"/>
      <c r="I952" s="1"/>
      <c r="J952" s="1"/>
      <c r="K952" s="1"/>
      <c r="L952" s="1"/>
      <c r="M952" s="1"/>
      <c r="N952" s="1"/>
      <c r="O952" s="1"/>
      <c r="P952" s="1"/>
      <c r="Q952" s="1"/>
      <c r="R952" s="1"/>
      <c r="S952" s="1"/>
      <c r="T952" s="1"/>
      <c r="U952" s="1"/>
      <c r="V952" s="1"/>
      <c r="W952" s="1"/>
      <c r="X952" s="1"/>
      <c r="Y952" s="1"/>
      <c r="Z952" s="1"/>
      <c r="AA952" s="1"/>
      <c r="AB952" s="1"/>
    </row>
    <row r="953" spans="1:28" ht="18">
      <c r="A953" s="12"/>
      <c r="B953" s="12"/>
      <c r="C953" s="12"/>
      <c r="D953" s="12"/>
      <c r="E953" s="12"/>
      <c r="F953" s="12"/>
      <c r="G953" s="1"/>
      <c r="H953" s="1"/>
      <c r="I953" s="1"/>
      <c r="J953" s="1"/>
      <c r="K953" s="1"/>
      <c r="L953" s="1"/>
      <c r="M953" s="1"/>
      <c r="N953" s="1"/>
      <c r="O953" s="1"/>
      <c r="P953" s="1"/>
      <c r="Q953" s="1"/>
      <c r="R953" s="1"/>
      <c r="S953" s="1"/>
      <c r="T953" s="1"/>
      <c r="U953" s="1"/>
      <c r="V953" s="1"/>
      <c r="W953" s="1"/>
      <c r="X953" s="1"/>
      <c r="Y953" s="1"/>
      <c r="Z953" s="1"/>
      <c r="AA953" s="1"/>
      <c r="AB953" s="1"/>
    </row>
    <row r="954" spans="1:28" ht="18">
      <c r="A954" s="12"/>
      <c r="B954" s="12"/>
      <c r="C954" s="12"/>
      <c r="D954" s="12"/>
      <c r="E954" s="12"/>
      <c r="F954" s="12"/>
      <c r="G954" s="1"/>
      <c r="H954" s="1"/>
      <c r="I954" s="1"/>
      <c r="J954" s="1"/>
      <c r="K954" s="1"/>
      <c r="L954" s="1"/>
      <c r="M954" s="1"/>
      <c r="N954" s="1"/>
      <c r="O954" s="1"/>
      <c r="P954" s="1"/>
      <c r="Q954" s="1"/>
      <c r="R954" s="1"/>
      <c r="S954" s="1"/>
      <c r="T954" s="1"/>
      <c r="U954" s="1"/>
      <c r="V954" s="1"/>
      <c r="W954" s="1"/>
      <c r="X954" s="1"/>
      <c r="Y954" s="1"/>
      <c r="Z954" s="1"/>
      <c r="AA954" s="1"/>
      <c r="AB954" s="1"/>
    </row>
    <row r="955" spans="1:28" ht="18">
      <c r="A955" s="12"/>
      <c r="B955" s="12"/>
      <c r="C955" s="12"/>
      <c r="D955" s="12"/>
      <c r="E955" s="12"/>
      <c r="F955" s="12"/>
      <c r="G955" s="1"/>
      <c r="H955" s="1"/>
      <c r="I955" s="1"/>
      <c r="J955" s="1"/>
      <c r="K955" s="1"/>
      <c r="L955" s="1"/>
      <c r="M955" s="1"/>
      <c r="N955" s="1"/>
      <c r="O955" s="1"/>
      <c r="P955" s="1"/>
      <c r="Q955" s="1"/>
      <c r="R955" s="1"/>
      <c r="S955" s="1"/>
      <c r="T955" s="1"/>
      <c r="U955" s="1"/>
      <c r="V955" s="1"/>
      <c r="W955" s="1"/>
      <c r="X955" s="1"/>
      <c r="Y955" s="1"/>
      <c r="Z955" s="1"/>
      <c r="AA955" s="1"/>
      <c r="AB955" s="1"/>
    </row>
    <row r="956" spans="1:28" ht="18">
      <c r="A956" s="12"/>
      <c r="B956" s="12"/>
      <c r="C956" s="12"/>
      <c r="D956" s="12"/>
      <c r="E956" s="12"/>
      <c r="F956" s="12"/>
      <c r="G956" s="1"/>
      <c r="H956" s="1"/>
      <c r="I956" s="1"/>
      <c r="J956" s="1"/>
      <c r="K956" s="1"/>
      <c r="L956" s="1"/>
      <c r="M956" s="1"/>
      <c r="N956" s="1"/>
      <c r="O956" s="1"/>
      <c r="P956" s="1"/>
      <c r="Q956" s="1"/>
      <c r="R956" s="1"/>
      <c r="S956" s="1"/>
      <c r="T956" s="1"/>
      <c r="U956" s="1"/>
      <c r="V956" s="1"/>
      <c r="W956" s="1"/>
      <c r="X956" s="1"/>
      <c r="Y956" s="1"/>
      <c r="Z956" s="1"/>
      <c r="AA956" s="1"/>
      <c r="AB956" s="1"/>
    </row>
    <row r="957" spans="1:28" ht="18">
      <c r="A957" s="12"/>
      <c r="B957" s="12"/>
      <c r="C957" s="12"/>
      <c r="D957" s="12"/>
      <c r="E957" s="12"/>
      <c r="F957" s="12"/>
      <c r="G957" s="1"/>
      <c r="H957" s="1"/>
      <c r="I957" s="1"/>
      <c r="J957" s="1"/>
      <c r="K957" s="1"/>
      <c r="L957" s="1"/>
      <c r="M957" s="1"/>
      <c r="N957" s="1"/>
      <c r="O957" s="1"/>
      <c r="P957" s="1"/>
      <c r="Q957" s="1"/>
      <c r="R957" s="1"/>
      <c r="S957" s="1"/>
      <c r="T957" s="1"/>
      <c r="U957" s="1"/>
      <c r="V957" s="1"/>
      <c r="W957" s="1"/>
      <c r="X957" s="1"/>
      <c r="Y957" s="1"/>
      <c r="Z957" s="1"/>
      <c r="AA957" s="1"/>
      <c r="AB957" s="1"/>
    </row>
    <row r="958" spans="1:28" ht="18">
      <c r="A958" s="12"/>
      <c r="B958" s="12"/>
      <c r="C958" s="12"/>
      <c r="D958" s="12"/>
      <c r="E958" s="12"/>
      <c r="F958" s="12"/>
      <c r="G958" s="1"/>
      <c r="H958" s="1"/>
      <c r="I958" s="1"/>
      <c r="J958" s="1"/>
      <c r="K958" s="1"/>
      <c r="L958" s="1"/>
      <c r="M958" s="1"/>
      <c r="N958" s="1"/>
      <c r="O958" s="1"/>
      <c r="P958" s="1"/>
      <c r="Q958" s="1"/>
      <c r="R958" s="1"/>
      <c r="S958" s="1"/>
      <c r="T958" s="1"/>
      <c r="U958" s="1"/>
      <c r="V958" s="1"/>
      <c r="W958" s="1"/>
      <c r="X958" s="1"/>
      <c r="Y958" s="1"/>
      <c r="Z958" s="1"/>
      <c r="AA958" s="1"/>
      <c r="AB958" s="1"/>
    </row>
    <row r="959" spans="1:28" ht="18">
      <c r="A959" s="12"/>
      <c r="B959" s="12"/>
      <c r="C959" s="12"/>
      <c r="D959" s="12"/>
      <c r="E959" s="12"/>
      <c r="F959" s="12"/>
      <c r="G959" s="1"/>
      <c r="H959" s="1"/>
      <c r="I959" s="1"/>
      <c r="J959" s="1"/>
      <c r="K959" s="1"/>
      <c r="L959" s="1"/>
      <c r="M959" s="1"/>
      <c r="N959" s="1"/>
      <c r="O959" s="1"/>
      <c r="P959" s="1"/>
      <c r="Q959" s="1"/>
      <c r="R959" s="1"/>
      <c r="S959" s="1"/>
      <c r="T959" s="1"/>
      <c r="U959" s="1"/>
      <c r="V959" s="1"/>
      <c r="W959" s="1"/>
      <c r="X959" s="1"/>
      <c r="Y959" s="1"/>
      <c r="Z959" s="1"/>
      <c r="AA959" s="1"/>
      <c r="AB959" s="1"/>
    </row>
    <row r="960" spans="1:28" ht="18">
      <c r="A960" s="12"/>
      <c r="B960" s="12"/>
      <c r="C960" s="12"/>
      <c r="D960" s="12"/>
      <c r="E960" s="12"/>
      <c r="F960" s="12"/>
      <c r="G960" s="1"/>
      <c r="H960" s="1"/>
      <c r="I960" s="1"/>
      <c r="J960" s="1"/>
      <c r="K960" s="1"/>
      <c r="L960" s="1"/>
      <c r="M960" s="1"/>
      <c r="N960" s="1"/>
      <c r="O960" s="1"/>
      <c r="P960" s="1"/>
      <c r="Q960" s="1"/>
      <c r="R960" s="1"/>
      <c r="S960" s="1"/>
      <c r="T960" s="1"/>
      <c r="U960" s="1"/>
      <c r="V960" s="1"/>
      <c r="W960" s="1"/>
      <c r="X960" s="1"/>
      <c r="Y960" s="1"/>
      <c r="Z960" s="1"/>
      <c r="AA960" s="1"/>
      <c r="AB960" s="1"/>
    </row>
    <row r="961" spans="1:28" ht="18">
      <c r="A961" s="12"/>
      <c r="B961" s="12"/>
      <c r="C961" s="12"/>
      <c r="D961" s="12"/>
      <c r="E961" s="12"/>
      <c r="F961" s="12"/>
      <c r="G961" s="1"/>
      <c r="H961" s="1"/>
      <c r="I961" s="1"/>
      <c r="J961" s="1"/>
      <c r="K961" s="1"/>
      <c r="L961" s="1"/>
      <c r="M961" s="1"/>
      <c r="N961" s="1"/>
      <c r="O961" s="1"/>
      <c r="P961" s="1"/>
      <c r="Q961" s="1"/>
      <c r="R961" s="1"/>
      <c r="S961" s="1"/>
      <c r="T961" s="1"/>
      <c r="U961" s="1"/>
      <c r="V961" s="1"/>
      <c r="W961" s="1"/>
      <c r="X961" s="1"/>
      <c r="Y961" s="1"/>
      <c r="Z961" s="1"/>
      <c r="AA961" s="1"/>
      <c r="AB961" s="1"/>
    </row>
    <row r="962" spans="1:28" ht="18">
      <c r="A962" s="12"/>
      <c r="B962" s="12"/>
      <c r="C962" s="12"/>
      <c r="D962" s="12"/>
      <c r="E962" s="12"/>
      <c r="F962" s="12"/>
      <c r="G962" s="1"/>
      <c r="H962" s="1"/>
      <c r="I962" s="1"/>
      <c r="J962" s="1"/>
      <c r="K962" s="1"/>
      <c r="L962" s="1"/>
      <c r="M962" s="1"/>
      <c r="N962" s="1"/>
      <c r="O962" s="1"/>
      <c r="P962" s="1"/>
      <c r="Q962" s="1"/>
      <c r="R962" s="1"/>
      <c r="S962" s="1"/>
      <c r="T962" s="1"/>
      <c r="U962" s="1"/>
      <c r="V962" s="1"/>
      <c r="W962" s="1"/>
      <c r="X962" s="1"/>
      <c r="Y962" s="1"/>
      <c r="Z962" s="1"/>
      <c r="AA962" s="1"/>
      <c r="AB962" s="1"/>
    </row>
    <row r="963" spans="1:28" ht="18">
      <c r="A963" s="12"/>
      <c r="B963" s="12"/>
      <c r="C963" s="12"/>
      <c r="D963" s="12"/>
      <c r="E963" s="12"/>
      <c r="F963" s="12"/>
      <c r="G963" s="1"/>
      <c r="H963" s="1"/>
      <c r="I963" s="1"/>
      <c r="J963" s="1"/>
      <c r="K963" s="1"/>
      <c r="L963" s="1"/>
      <c r="M963" s="1"/>
      <c r="N963" s="1"/>
      <c r="O963" s="1"/>
      <c r="P963" s="1"/>
      <c r="Q963" s="1"/>
      <c r="R963" s="1"/>
      <c r="S963" s="1"/>
      <c r="T963" s="1"/>
      <c r="U963" s="1"/>
      <c r="V963" s="1"/>
      <c r="W963" s="1"/>
      <c r="X963" s="1"/>
      <c r="Y963" s="1"/>
      <c r="Z963" s="1"/>
      <c r="AA963" s="1"/>
      <c r="AB963" s="1"/>
    </row>
    <row r="964" spans="1:28" ht="18">
      <c r="A964" s="12"/>
      <c r="B964" s="12"/>
      <c r="C964" s="12"/>
      <c r="D964" s="12"/>
      <c r="E964" s="12"/>
      <c r="F964" s="12"/>
      <c r="G964" s="1"/>
      <c r="H964" s="1"/>
      <c r="I964" s="1"/>
      <c r="J964" s="1"/>
      <c r="K964" s="1"/>
      <c r="L964" s="1"/>
      <c r="M964" s="1"/>
      <c r="N964" s="1"/>
      <c r="O964" s="1"/>
      <c r="P964" s="1"/>
      <c r="Q964" s="1"/>
      <c r="R964" s="1"/>
      <c r="S964" s="1"/>
      <c r="T964" s="1"/>
      <c r="U964" s="1"/>
      <c r="V964" s="1"/>
      <c r="W964" s="1"/>
      <c r="X964" s="1"/>
      <c r="Y964" s="1"/>
      <c r="Z964" s="1"/>
      <c r="AA964" s="1"/>
      <c r="AB964" s="1"/>
    </row>
    <row r="965" spans="1:28" ht="18">
      <c r="A965" s="12"/>
      <c r="B965" s="12"/>
      <c r="C965" s="12"/>
      <c r="D965" s="12"/>
      <c r="E965" s="12"/>
      <c r="F965" s="12"/>
      <c r="G965" s="1"/>
      <c r="H965" s="1"/>
      <c r="I965" s="1"/>
      <c r="J965" s="1"/>
      <c r="K965" s="1"/>
      <c r="L965" s="1"/>
      <c r="M965" s="1"/>
      <c r="N965" s="1"/>
      <c r="O965" s="1"/>
      <c r="P965" s="1"/>
      <c r="Q965" s="1"/>
      <c r="R965" s="1"/>
      <c r="S965" s="1"/>
      <c r="T965" s="1"/>
      <c r="U965" s="1"/>
      <c r="V965" s="1"/>
      <c r="W965" s="1"/>
      <c r="X965" s="1"/>
      <c r="Y965" s="1"/>
      <c r="Z965" s="1"/>
      <c r="AA965" s="1"/>
      <c r="AB965" s="1"/>
    </row>
    <row r="966" spans="1:28" ht="18">
      <c r="A966" s="12"/>
      <c r="B966" s="12"/>
      <c r="C966" s="12"/>
      <c r="D966" s="12"/>
      <c r="E966" s="12"/>
      <c r="F966" s="12"/>
      <c r="G966" s="1"/>
      <c r="H966" s="1"/>
      <c r="I966" s="1"/>
      <c r="J966" s="1"/>
      <c r="K966" s="1"/>
      <c r="L966" s="1"/>
      <c r="M966" s="1"/>
      <c r="N966" s="1"/>
      <c r="O966" s="1"/>
      <c r="P966" s="1"/>
      <c r="Q966" s="1"/>
      <c r="R966" s="1"/>
      <c r="S966" s="1"/>
      <c r="T966" s="1"/>
      <c r="U966" s="1"/>
      <c r="V966" s="1"/>
      <c r="W966" s="1"/>
      <c r="X966" s="1"/>
      <c r="Y966" s="1"/>
      <c r="Z966" s="1"/>
      <c r="AA966" s="1"/>
      <c r="AB966" s="1"/>
    </row>
    <row r="967" spans="1:28" ht="18">
      <c r="A967" s="12"/>
      <c r="B967" s="12"/>
      <c r="C967" s="12"/>
      <c r="D967" s="12"/>
      <c r="E967" s="12"/>
      <c r="F967" s="12"/>
      <c r="G967" s="1"/>
      <c r="H967" s="1"/>
      <c r="I967" s="1"/>
      <c r="J967" s="1"/>
      <c r="K967" s="1"/>
      <c r="L967" s="1"/>
      <c r="M967" s="1"/>
      <c r="N967" s="1"/>
      <c r="O967" s="1"/>
      <c r="P967" s="1"/>
      <c r="Q967" s="1"/>
      <c r="R967" s="1"/>
      <c r="S967" s="1"/>
      <c r="T967" s="1"/>
      <c r="U967" s="1"/>
      <c r="V967" s="1"/>
      <c r="W967" s="1"/>
      <c r="X967" s="1"/>
      <c r="Y967" s="1"/>
      <c r="Z967" s="1"/>
      <c r="AA967" s="1"/>
      <c r="AB967" s="1"/>
    </row>
    <row r="968" spans="1:28" ht="18">
      <c r="A968" s="12"/>
      <c r="B968" s="12"/>
      <c r="C968" s="12"/>
      <c r="D968" s="12"/>
      <c r="E968" s="12"/>
      <c r="F968" s="12"/>
      <c r="G968" s="1"/>
      <c r="H968" s="1"/>
      <c r="I968" s="1"/>
      <c r="J968" s="1"/>
      <c r="K968" s="1"/>
      <c r="L968" s="1"/>
      <c r="M968" s="1"/>
      <c r="N968" s="1"/>
      <c r="O968" s="1"/>
      <c r="P968" s="1"/>
      <c r="Q968" s="1"/>
      <c r="R968" s="1"/>
      <c r="S968" s="1"/>
      <c r="T968" s="1"/>
      <c r="U968" s="1"/>
      <c r="V968" s="1"/>
      <c r="W968" s="1"/>
      <c r="X968" s="1"/>
      <c r="Y968" s="1"/>
      <c r="Z968" s="1"/>
      <c r="AA968" s="1"/>
      <c r="AB968" s="1"/>
    </row>
    <row r="969" spans="1:28" ht="18">
      <c r="A969" s="12"/>
      <c r="B969" s="12"/>
      <c r="C969" s="12"/>
      <c r="D969" s="12"/>
      <c r="E969" s="12"/>
      <c r="F969" s="12"/>
      <c r="G969" s="1"/>
      <c r="H969" s="1"/>
      <c r="I969" s="1"/>
      <c r="J969" s="1"/>
      <c r="K969" s="1"/>
      <c r="L969" s="1"/>
      <c r="M969" s="1"/>
      <c r="N969" s="1"/>
      <c r="O969" s="1"/>
      <c r="P969" s="1"/>
      <c r="Q969" s="1"/>
      <c r="R969" s="1"/>
      <c r="S969" s="1"/>
      <c r="T969" s="1"/>
      <c r="U969" s="1"/>
      <c r="V969" s="1"/>
      <c r="W969" s="1"/>
      <c r="X969" s="1"/>
      <c r="Y969" s="1"/>
      <c r="Z969" s="1"/>
      <c r="AA969" s="1"/>
      <c r="AB969" s="1"/>
    </row>
    <row r="970" spans="1:28" ht="18">
      <c r="A970" s="12"/>
      <c r="B970" s="12"/>
      <c r="C970" s="12"/>
      <c r="D970" s="12"/>
      <c r="E970" s="12"/>
      <c r="F970" s="12"/>
      <c r="G970" s="1"/>
      <c r="H970" s="1"/>
      <c r="I970" s="1"/>
      <c r="J970" s="1"/>
      <c r="K970" s="1"/>
      <c r="L970" s="1"/>
      <c r="M970" s="1"/>
      <c r="N970" s="1"/>
      <c r="O970" s="1"/>
      <c r="P970" s="1"/>
      <c r="Q970" s="1"/>
      <c r="R970" s="1"/>
      <c r="S970" s="1"/>
      <c r="T970" s="1"/>
      <c r="U970" s="1"/>
      <c r="V970" s="1"/>
      <c r="W970" s="1"/>
      <c r="X970" s="1"/>
      <c r="Y970" s="1"/>
      <c r="Z970" s="1"/>
      <c r="AA970" s="1"/>
      <c r="AB970" s="1"/>
    </row>
    <row r="971" spans="1:28" ht="18">
      <c r="A971" s="12"/>
      <c r="B971" s="12"/>
      <c r="C971" s="12"/>
      <c r="D971" s="12"/>
      <c r="E971" s="12"/>
      <c r="F971" s="12"/>
      <c r="G971" s="1"/>
      <c r="H971" s="1"/>
      <c r="I971" s="1"/>
      <c r="J971" s="1"/>
      <c r="K971" s="1"/>
      <c r="L971" s="1"/>
      <c r="M971" s="1"/>
      <c r="N971" s="1"/>
      <c r="O971" s="1"/>
      <c r="P971" s="1"/>
      <c r="Q971" s="1"/>
      <c r="R971" s="1"/>
      <c r="S971" s="1"/>
      <c r="T971" s="1"/>
      <c r="U971" s="1"/>
      <c r="V971" s="1"/>
      <c r="W971" s="1"/>
      <c r="X971" s="1"/>
      <c r="Y971" s="1"/>
      <c r="Z971" s="1"/>
      <c r="AA971" s="1"/>
      <c r="AB971" s="1"/>
    </row>
    <row r="972" spans="1:28" ht="18">
      <c r="A972" s="12"/>
      <c r="B972" s="12"/>
      <c r="C972" s="12"/>
      <c r="D972" s="12"/>
      <c r="E972" s="12"/>
      <c r="F972" s="12"/>
      <c r="G972" s="1"/>
      <c r="H972" s="1"/>
      <c r="I972" s="1"/>
      <c r="J972" s="1"/>
      <c r="K972" s="1"/>
      <c r="L972" s="1"/>
      <c r="M972" s="1"/>
      <c r="N972" s="1"/>
      <c r="O972" s="1"/>
      <c r="P972" s="1"/>
      <c r="Q972" s="1"/>
      <c r="R972" s="1"/>
      <c r="S972" s="1"/>
      <c r="T972" s="1"/>
      <c r="U972" s="1"/>
      <c r="V972" s="1"/>
      <c r="W972" s="1"/>
      <c r="X972" s="1"/>
      <c r="Y972" s="1"/>
      <c r="Z972" s="1"/>
      <c r="AA972" s="1"/>
      <c r="AB972" s="1"/>
    </row>
    <row r="973" spans="1:28" ht="18">
      <c r="A973" s="12"/>
      <c r="B973" s="12"/>
      <c r="C973" s="12"/>
      <c r="D973" s="12"/>
      <c r="E973" s="12"/>
      <c r="F973" s="12"/>
      <c r="G973" s="1"/>
      <c r="H973" s="1"/>
      <c r="I973" s="1"/>
      <c r="J973" s="1"/>
      <c r="K973" s="1"/>
      <c r="L973" s="1"/>
      <c r="M973" s="1"/>
      <c r="N973" s="1"/>
      <c r="O973" s="1"/>
      <c r="P973" s="1"/>
      <c r="Q973" s="1"/>
      <c r="R973" s="1"/>
      <c r="S973" s="1"/>
      <c r="T973" s="1"/>
      <c r="U973" s="1"/>
      <c r="V973" s="1"/>
      <c r="W973" s="1"/>
      <c r="X973" s="1"/>
      <c r="Y973" s="1"/>
      <c r="Z973" s="1"/>
      <c r="AA973" s="1"/>
      <c r="AB973" s="1"/>
    </row>
    <row r="974" spans="1:28" ht="18">
      <c r="A974" s="12"/>
      <c r="B974" s="12"/>
      <c r="C974" s="12"/>
      <c r="D974" s="12"/>
      <c r="E974" s="12"/>
      <c r="F974" s="12"/>
      <c r="G974" s="1"/>
      <c r="H974" s="1"/>
      <c r="I974" s="1"/>
      <c r="J974" s="1"/>
      <c r="K974" s="1"/>
      <c r="L974" s="1"/>
      <c r="M974" s="1"/>
      <c r="N974" s="1"/>
      <c r="O974" s="1"/>
      <c r="P974" s="1"/>
      <c r="Q974" s="1"/>
      <c r="R974" s="1"/>
      <c r="S974" s="1"/>
      <c r="T974" s="1"/>
      <c r="U974" s="1"/>
      <c r="V974" s="1"/>
      <c r="W974" s="1"/>
      <c r="X974" s="1"/>
      <c r="Y974" s="1"/>
      <c r="Z974" s="1"/>
      <c r="AA974" s="1"/>
      <c r="AB974" s="1"/>
    </row>
    <row r="975" spans="1:28" ht="18">
      <c r="A975" s="12"/>
      <c r="B975" s="12"/>
      <c r="C975" s="12"/>
      <c r="D975" s="12"/>
      <c r="E975" s="12"/>
      <c r="F975" s="12"/>
      <c r="G975" s="1"/>
      <c r="H975" s="1"/>
      <c r="I975" s="1"/>
      <c r="J975" s="1"/>
      <c r="K975" s="1"/>
      <c r="L975" s="1"/>
      <c r="M975" s="1"/>
      <c r="N975" s="1"/>
      <c r="O975" s="1"/>
      <c r="P975" s="1"/>
      <c r="Q975" s="1"/>
      <c r="R975" s="1"/>
      <c r="S975" s="1"/>
      <c r="T975" s="1"/>
      <c r="U975" s="1"/>
      <c r="V975" s="1"/>
      <c r="W975" s="1"/>
      <c r="X975" s="1"/>
      <c r="Y975" s="1"/>
      <c r="Z975" s="1"/>
      <c r="AA975" s="1"/>
      <c r="AB975" s="1"/>
    </row>
    <row r="976" spans="1:28" ht="18">
      <c r="A976" s="12"/>
      <c r="B976" s="12"/>
      <c r="C976" s="12"/>
      <c r="D976" s="12"/>
      <c r="E976" s="12"/>
      <c r="F976" s="12"/>
      <c r="G976" s="1"/>
      <c r="H976" s="1"/>
      <c r="I976" s="1"/>
      <c r="J976" s="1"/>
      <c r="K976" s="1"/>
      <c r="L976" s="1"/>
      <c r="M976" s="1"/>
      <c r="N976" s="1"/>
      <c r="O976" s="1"/>
      <c r="P976" s="1"/>
      <c r="Q976" s="1"/>
      <c r="R976" s="1"/>
      <c r="S976" s="1"/>
      <c r="T976" s="1"/>
      <c r="U976" s="1"/>
      <c r="V976" s="1"/>
      <c r="W976" s="1"/>
      <c r="X976" s="1"/>
      <c r="Y976" s="1"/>
      <c r="Z976" s="1"/>
      <c r="AA976" s="1"/>
      <c r="AB976" s="1"/>
    </row>
    <row r="977" spans="1:28" ht="18">
      <c r="A977" s="12"/>
      <c r="B977" s="12"/>
      <c r="C977" s="12"/>
      <c r="D977" s="12"/>
      <c r="E977" s="12"/>
      <c r="F977" s="12"/>
      <c r="G977" s="1"/>
      <c r="H977" s="1"/>
      <c r="I977" s="1"/>
      <c r="J977" s="1"/>
      <c r="K977" s="1"/>
      <c r="L977" s="1"/>
      <c r="M977" s="1"/>
      <c r="N977" s="1"/>
      <c r="O977" s="1"/>
      <c r="P977" s="1"/>
      <c r="Q977" s="1"/>
      <c r="R977" s="1"/>
      <c r="S977" s="1"/>
      <c r="T977" s="1"/>
      <c r="U977" s="1"/>
      <c r="V977" s="1"/>
      <c r="W977" s="1"/>
      <c r="X977" s="1"/>
      <c r="Y977" s="1"/>
      <c r="Z977" s="1"/>
      <c r="AA977" s="1"/>
      <c r="AB977" s="1"/>
    </row>
    <row r="978" spans="1:28" ht="18">
      <c r="A978" s="12"/>
      <c r="B978" s="12"/>
      <c r="C978" s="12"/>
      <c r="D978" s="12"/>
      <c r="E978" s="12"/>
      <c r="F978" s="12"/>
      <c r="G978" s="1"/>
      <c r="H978" s="1"/>
      <c r="I978" s="1"/>
      <c r="J978" s="1"/>
      <c r="K978" s="1"/>
      <c r="L978" s="1"/>
      <c r="M978" s="1"/>
      <c r="N978" s="1"/>
      <c r="O978" s="1"/>
      <c r="P978" s="1"/>
      <c r="Q978" s="1"/>
      <c r="R978" s="1"/>
      <c r="S978" s="1"/>
      <c r="T978" s="1"/>
      <c r="U978" s="1"/>
      <c r="V978" s="1"/>
      <c r="W978" s="1"/>
      <c r="X978" s="1"/>
      <c r="Y978" s="1"/>
      <c r="Z978" s="1"/>
      <c r="AA978" s="1"/>
      <c r="AB978" s="1"/>
    </row>
    <row r="979" spans="1:28" ht="18">
      <c r="A979" s="12"/>
      <c r="B979" s="12"/>
      <c r="C979" s="12"/>
      <c r="D979" s="12"/>
      <c r="E979" s="12"/>
      <c r="F979" s="12"/>
      <c r="G979" s="1"/>
      <c r="H979" s="1"/>
      <c r="I979" s="1"/>
      <c r="J979" s="1"/>
      <c r="K979" s="1"/>
      <c r="L979" s="1"/>
      <c r="M979" s="1"/>
      <c r="N979" s="1"/>
      <c r="O979" s="1"/>
      <c r="P979" s="1"/>
      <c r="Q979" s="1"/>
      <c r="R979" s="1"/>
      <c r="S979" s="1"/>
      <c r="T979" s="1"/>
      <c r="U979" s="1"/>
      <c r="V979" s="1"/>
      <c r="W979" s="1"/>
      <c r="X979" s="1"/>
      <c r="Y979" s="1"/>
      <c r="Z979" s="1"/>
      <c r="AA979" s="1"/>
      <c r="AB979" s="1"/>
    </row>
    <row r="980" spans="1:28" ht="18">
      <c r="A980" s="12"/>
      <c r="B980" s="12"/>
      <c r="C980" s="12"/>
      <c r="D980" s="12"/>
      <c r="E980" s="12"/>
      <c r="F980" s="12"/>
      <c r="G980" s="1"/>
      <c r="H980" s="1"/>
      <c r="I980" s="1"/>
      <c r="J980" s="1"/>
      <c r="K980" s="1"/>
      <c r="L980" s="1"/>
      <c r="M980" s="1"/>
      <c r="N980" s="1"/>
      <c r="O980" s="1"/>
      <c r="P980" s="1"/>
      <c r="Q980" s="1"/>
      <c r="R980" s="1"/>
      <c r="S980" s="1"/>
      <c r="T980" s="1"/>
      <c r="U980" s="1"/>
      <c r="V980" s="1"/>
      <c r="W980" s="1"/>
      <c r="X980" s="1"/>
      <c r="Y980" s="1"/>
      <c r="Z980" s="1"/>
      <c r="AA980" s="1"/>
      <c r="AB980" s="1"/>
    </row>
    <row r="981" spans="1:28" ht="18">
      <c r="A981" s="12"/>
      <c r="B981" s="12"/>
      <c r="C981" s="12"/>
      <c r="D981" s="12"/>
      <c r="E981" s="12"/>
      <c r="F981" s="12"/>
      <c r="G981" s="1"/>
      <c r="H981" s="1"/>
      <c r="I981" s="1"/>
      <c r="J981" s="1"/>
      <c r="K981" s="1"/>
      <c r="L981" s="1"/>
      <c r="M981" s="1"/>
      <c r="N981" s="1"/>
      <c r="O981" s="1"/>
      <c r="P981" s="1"/>
      <c r="Q981" s="1"/>
      <c r="R981" s="1"/>
      <c r="S981" s="1"/>
      <c r="T981" s="1"/>
      <c r="U981" s="1"/>
      <c r="V981" s="1"/>
      <c r="W981" s="1"/>
      <c r="X981" s="1"/>
      <c r="Y981" s="1"/>
      <c r="Z981" s="1"/>
      <c r="AA981" s="1"/>
      <c r="AB981" s="1"/>
    </row>
    <row r="982" spans="1:28" ht="18">
      <c r="A982" s="12"/>
      <c r="B982" s="12"/>
      <c r="C982" s="12"/>
      <c r="D982" s="12"/>
      <c r="E982" s="12"/>
      <c r="F982" s="12"/>
      <c r="G982" s="1"/>
      <c r="H982" s="1"/>
      <c r="I982" s="1"/>
      <c r="J982" s="1"/>
      <c r="K982" s="1"/>
      <c r="L982" s="1"/>
      <c r="M982" s="1"/>
      <c r="N982" s="1"/>
      <c r="O982" s="1"/>
      <c r="P982" s="1"/>
      <c r="Q982" s="1"/>
      <c r="R982" s="1"/>
      <c r="S982" s="1"/>
      <c r="T982" s="1"/>
      <c r="U982" s="1"/>
      <c r="V982" s="1"/>
      <c r="W982" s="1"/>
      <c r="X982" s="1"/>
      <c r="Y982" s="1"/>
      <c r="Z982" s="1"/>
      <c r="AA982" s="1"/>
      <c r="AB982" s="1"/>
    </row>
    <row r="983" spans="1:28" ht="18">
      <c r="A983" s="12"/>
      <c r="B983" s="12"/>
      <c r="C983" s="12"/>
      <c r="D983" s="12"/>
      <c r="E983" s="12"/>
      <c r="F983" s="12"/>
      <c r="G983" s="1"/>
      <c r="H983" s="1"/>
      <c r="I983" s="1"/>
      <c r="J983" s="1"/>
      <c r="K983" s="1"/>
      <c r="L983" s="1"/>
      <c r="M983" s="1"/>
      <c r="N983" s="1"/>
      <c r="O983" s="1"/>
      <c r="P983" s="1"/>
      <c r="Q983" s="1"/>
      <c r="R983" s="1"/>
      <c r="S983" s="1"/>
      <c r="T983" s="1"/>
      <c r="U983" s="1"/>
      <c r="V983" s="1"/>
      <c r="W983" s="1"/>
      <c r="X983" s="1"/>
      <c r="Y983" s="1"/>
      <c r="Z983" s="1"/>
      <c r="AA983" s="1"/>
      <c r="AB983" s="1"/>
    </row>
    <row r="984" spans="1:28" ht="18">
      <c r="A984" s="12"/>
      <c r="B984" s="12"/>
      <c r="C984" s="12"/>
      <c r="D984" s="12"/>
      <c r="E984" s="12"/>
      <c r="F984" s="12"/>
      <c r="G984" s="1"/>
      <c r="H984" s="1"/>
      <c r="I984" s="1"/>
      <c r="J984" s="1"/>
      <c r="K984" s="1"/>
      <c r="L984" s="1"/>
      <c r="M984" s="1"/>
      <c r="N984" s="1"/>
      <c r="O984" s="1"/>
      <c r="P984" s="1"/>
      <c r="Q984" s="1"/>
      <c r="R984" s="1"/>
      <c r="S984" s="1"/>
      <c r="T984" s="1"/>
      <c r="U984" s="1"/>
      <c r="V984" s="1"/>
      <c r="W984" s="1"/>
      <c r="X984" s="1"/>
      <c r="Y984" s="1"/>
      <c r="Z984" s="1"/>
      <c r="AA984" s="1"/>
      <c r="AB984" s="1"/>
    </row>
    <row r="985" spans="1:28" ht="18">
      <c r="A985" s="12"/>
      <c r="B985" s="12"/>
      <c r="C985" s="12"/>
      <c r="D985" s="12"/>
      <c r="E985" s="12"/>
      <c r="F985" s="12"/>
      <c r="G985" s="1"/>
      <c r="H985" s="1"/>
      <c r="I985" s="1"/>
      <c r="J985" s="1"/>
      <c r="K985" s="1"/>
      <c r="L985" s="1"/>
      <c r="M985" s="1"/>
      <c r="N985" s="1"/>
      <c r="O985" s="1"/>
      <c r="P985" s="1"/>
      <c r="Q985" s="1"/>
      <c r="R985" s="1"/>
      <c r="S985" s="1"/>
      <c r="T985" s="1"/>
      <c r="U985" s="1"/>
      <c r="V985" s="1"/>
      <c r="W985" s="1"/>
      <c r="X985" s="1"/>
      <c r="Y985" s="1"/>
      <c r="Z985" s="1"/>
      <c r="AA985" s="1"/>
      <c r="AB985" s="1"/>
    </row>
    <row r="986" spans="1:28" ht="18">
      <c r="A986" s="12"/>
      <c r="B986" s="12"/>
      <c r="C986" s="12"/>
      <c r="D986" s="12"/>
      <c r="E986" s="12"/>
      <c r="F986" s="12"/>
      <c r="G986" s="1"/>
      <c r="H986" s="1"/>
      <c r="I986" s="1"/>
      <c r="J986" s="1"/>
      <c r="K986" s="1"/>
      <c r="L986" s="1"/>
      <c r="M986" s="1"/>
      <c r="N986" s="1"/>
      <c r="O986" s="1"/>
      <c r="P986" s="1"/>
      <c r="Q986" s="1"/>
      <c r="R986" s="1"/>
      <c r="S986" s="1"/>
      <c r="T986" s="1"/>
      <c r="U986" s="1"/>
      <c r="V986" s="1"/>
      <c r="W986" s="1"/>
      <c r="X986" s="1"/>
      <c r="Y986" s="1"/>
      <c r="Z986" s="1"/>
      <c r="AA986" s="1"/>
      <c r="AB986" s="1"/>
    </row>
    <row r="987" spans="1:28" ht="18">
      <c r="A987" s="12"/>
      <c r="B987" s="12"/>
      <c r="C987" s="12"/>
      <c r="D987" s="12"/>
      <c r="E987" s="12"/>
      <c r="F987" s="12"/>
      <c r="G987" s="1"/>
      <c r="H987" s="1"/>
      <c r="I987" s="1"/>
      <c r="J987" s="1"/>
      <c r="K987" s="1"/>
      <c r="L987" s="1"/>
      <c r="M987" s="1"/>
      <c r="N987" s="1"/>
      <c r="O987" s="1"/>
      <c r="P987" s="1"/>
      <c r="Q987" s="1"/>
      <c r="R987" s="1"/>
      <c r="S987" s="1"/>
      <c r="T987" s="1"/>
      <c r="U987" s="1"/>
      <c r="V987" s="1"/>
      <c r="W987" s="1"/>
      <c r="X987" s="1"/>
      <c r="Y987" s="1"/>
      <c r="Z987" s="1"/>
      <c r="AA987" s="1"/>
      <c r="AB987" s="1"/>
    </row>
    <row r="988" spans="1:28" ht="18">
      <c r="A988" s="12"/>
      <c r="B988" s="12"/>
      <c r="C988" s="12"/>
      <c r="D988" s="12"/>
      <c r="E988" s="12"/>
      <c r="F988" s="12"/>
      <c r="G988" s="1"/>
      <c r="H988" s="1"/>
      <c r="I988" s="1"/>
      <c r="J988" s="1"/>
      <c r="K988" s="1"/>
      <c r="L988" s="1"/>
      <c r="M988" s="1"/>
      <c r="N988" s="1"/>
      <c r="O988" s="1"/>
      <c r="P988" s="1"/>
      <c r="Q988" s="1"/>
      <c r="R988" s="1"/>
      <c r="S988" s="1"/>
      <c r="T988" s="1"/>
      <c r="U988" s="1"/>
      <c r="V988" s="1"/>
      <c r="W988" s="1"/>
      <c r="X988" s="1"/>
      <c r="Y988" s="1"/>
      <c r="Z988" s="1"/>
      <c r="AA988" s="1"/>
      <c r="AB988" s="1"/>
    </row>
    <row r="989" spans="1:28" ht="18">
      <c r="A989" s="12"/>
      <c r="B989" s="12"/>
      <c r="C989" s="12"/>
      <c r="D989" s="12"/>
      <c r="E989" s="12"/>
      <c r="F989" s="12"/>
      <c r="G989" s="1"/>
      <c r="H989" s="1"/>
      <c r="I989" s="1"/>
      <c r="J989" s="1"/>
      <c r="K989" s="1"/>
      <c r="L989" s="1"/>
      <c r="M989" s="1"/>
      <c r="N989" s="1"/>
      <c r="O989" s="1"/>
      <c r="P989" s="1"/>
      <c r="Q989" s="1"/>
      <c r="R989" s="1"/>
      <c r="S989" s="1"/>
      <c r="T989" s="1"/>
      <c r="U989" s="1"/>
      <c r="V989" s="1"/>
      <c r="W989" s="1"/>
      <c r="X989" s="1"/>
      <c r="Y989" s="1"/>
      <c r="Z989" s="1"/>
      <c r="AA989" s="1"/>
      <c r="AB989" s="1"/>
    </row>
    <row r="990" spans="1:28" ht="18">
      <c r="A990" s="12"/>
      <c r="B990" s="12"/>
      <c r="C990" s="12"/>
      <c r="D990" s="12"/>
      <c r="E990" s="12"/>
      <c r="F990" s="12"/>
      <c r="G990" s="1"/>
      <c r="H990" s="1"/>
      <c r="I990" s="1"/>
      <c r="J990" s="1"/>
      <c r="K990" s="1"/>
      <c r="L990" s="1"/>
      <c r="M990" s="1"/>
      <c r="N990" s="1"/>
      <c r="O990" s="1"/>
      <c r="P990" s="1"/>
      <c r="Q990" s="1"/>
      <c r="R990" s="1"/>
      <c r="S990" s="1"/>
      <c r="T990" s="1"/>
      <c r="U990" s="1"/>
      <c r="V990" s="1"/>
      <c r="W990" s="1"/>
      <c r="X990" s="1"/>
      <c r="Y990" s="1"/>
      <c r="Z990" s="1"/>
      <c r="AA990" s="1"/>
      <c r="AB990" s="1"/>
    </row>
    <row r="991" spans="1:28" ht="18">
      <c r="A991" s="12"/>
      <c r="B991" s="12"/>
      <c r="C991" s="12"/>
      <c r="D991" s="12"/>
      <c r="E991" s="12"/>
      <c r="F991" s="12"/>
      <c r="G991" s="1"/>
      <c r="H991" s="1"/>
      <c r="I991" s="1"/>
      <c r="J991" s="1"/>
      <c r="K991" s="1"/>
      <c r="L991" s="1"/>
      <c r="M991" s="1"/>
      <c r="N991" s="1"/>
      <c r="O991" s="1"/>
      <c r="P991" s="1"/>
      <c r="Q991" s="1"/>
      <c r="R991" s="1"/>
      <c r="S991" s="1"/>
      <c r="T991" s="1"/>
      <c r="U991" s="1"/>
      <c r="V991" s="1"/>
      <c r="W991" s="1"/>
      <c r="X991" s="1"/>
      <c r="Y991" s="1"/>
      <c r="Z991" s="1"/>
      <c r="AA991" s="1"/>
      <c r="AB991" s="1"/>
    </row>
  </sheetData>
  <autoFilter ref="A1:G157" xr:uid="{00000000-0009-0000-0000-000000000000}">
    <sortState xmlns:xlrd2="http://schemas.microsoft.com/office/spreadsheetml/2017/richdata2" ref="A2:G157">
      <sortCondition ref="E1:E157"/>
    </sortState>
  </autoFilter>
  <mergeCells count="1">
    <mergeCell ref="H1:M1"/>
  </mergeCells>
  <conditionalFormatting sqref="K110">
    <cfRule type="cellIs" dxfId="4" priority="1" operator="equal">
      <formula>"Yes"</formula>
    </cfRule>
    <cfRule type="cellIs" dxfId="3" priority="2" operator="equal">
      <formula>"No"</formula>
    </cfRule>
  </conditionalFormatting>
  <conditionalFormatting sqref="M110">
    <cfRule type="cellIs" dxfId="2" priority="3" operator="equal">
      <formula>"yes"</formula>
    </cfRule>
    <cfRule type="cellIs" dxfId="1" priority="4" operator="equal">
      <formula>"maybe"</formula>
    </cfRule>
    <cfRule type="cellIs" dxfId="0" priority="5" operator="equal">
      <formula>"no"</formula>
    </cfRule>
  </conditionalFormatting>
  <dataValidations count="1">
    <dataValidation type="list" allowBlank="1" showInputMessage="1" showErrorMessage="1" sqref="C164" xr:uid="{5C6ED176-26E7-4450-81BF-87A4299A57AB}">
      <formula1>"Affiliate, Main, Core, N/A"</formula1>
    </dataValidation>
  </dataValidations>
  <hyperlinks>
    <hyperlink ref="G2" r:id="rId1" xr:uid="{00000000-0004-0000-0000-000000000000}"/>
    <hyperlink ref="D4" r:id="rId2" xr:uid="{00000000-0004-0000-0000-000001000000}"/>
    <hyperlink ref="D6" r:id="rId3" xr:uid="{00000000-0004-0000-0000-000002000000}"/>
    <hyperlink ref="B8" r:id="rId4" xr:uid="{00000000-0004-0000-0000-000003000000}"/>
    <hyperlink ref="D8" r:id="rId5" xr:uid="{00000000-0004-0000-0000-000004000000}"/>
    <hyperlink ref="G8" r:id="rId6" xr:uid="{00000000-0004-0000-0000-000005000000}"/>
    <hyperlink ref="G9" r:id="rId7" xr:uid="{00000000-0004-0000-0000-000006000000}"/>
    <hyperlink ref="D10" r:id="rId8" xr:uid="{00000000-0004-0000-0000-000007000000}"/>
    <hyperlink ref="D11" r:id="rId9" xr:uid="{00000000-0004-0000-0000-000008000000}"/>
    <hyperlink ref="D13" r:id="rId10" xr:uid="{00000000-0004-0000-0000-000009000000}"/>
    <hyperlink ref="D14" r:id="rId11" xr:uid="{00000000-0004-0000-0000-00000A000000}"/>
    <hyperlink ref="G14" r:id="rId12" xr:uid="{00000000-0004-0000-0000-00000B000000}"/>
    <hyperlink ref="G15" r:id="rId13" xr:uid="{00000000-0004-0000-0000-00000C000000}"/>
    <hyperlink ref="D20" r:id="rId14" xr:uid="{00000000-0004-0000-0000-00000D000000}"/>
    <hyperlink ref="D21" r:id="rId15" xr:uid="{00000000-0004-0000-0000-00000E000000}"/>
    <hyperlink ref="D22" r:id="rId16" xr:uid="{00000000-0004-0000-0000-00000F000000}"/>
    <hyperlink ref="G25" r:id="rId17" xr:uid="{00000000-0004-0000-0000-000010000000}"/>
    <hyperlink ref="D26" r:id="rId18" xr:uid="{00000000-0004-0000-0000-000011000000}"/>
    <hyperlink ref="D27" r:id="rId19" xr:uid="{00000000-0004-0000-0000-000012000000}"/>
    <hyperlink ref="D28" r:id="rId20" xr:uid="{00000000-0004-0000-0000-000013000000}"/>
    <hyperlink ref="G29" r:id="rId21" xr:uid="{00000000-0004-0000-0000-000014000000}"/>
    <hyperlink ref="D30" r:id="rId22" xr:uid="{00000000-0004-0000-0000-000015000000}"/>
    <hyperlink ref="G31" r:id="rId23" xr:uid="{00000000-0004-0000-0000-000016000000}"/>
    <hyperlink ref="D32" r:id="rId24" xr:uid="{00000000-0004-0000-0000-000017000000}"/>
    <hyperlink ref="G32" r:id="rId25" xr:uid="{00000000-0004-0000-0000-000018000000}"/>
    <hyperlink ref="B33" r:id="rId26" xr:uid="{00000000-0004-0000-0000-000019000000}"/>
    <hyperlink ref="D33" r:id="rId27" xr:uid="{00000000-0004-0000-0000-00001A000000}"/>
    <hyperlink ref="G33" r:id="rId28" xr:uid="{00000000-0004-0000-0000-00001B000000}"/>
    <hyperlink ref="D34" r:id="rId29" xr:uid="{00000000-0004-0000-0000-00001C000000}"/>
    <hyperlink ref="D36" r:id="rId30" xr:uid="{00000000-0004-0000-0000-00001D000000}"/>
    <hyperlink ref="D37" r:id="rId31" xr:uid="{00000000-0004-0000-0000-00001E000000}"/>
    <hyperlink ref="D38" r:id="rId32" xr:uid="{00000000-0004-0000-0000-00001F000000}"/>
    <hyperlink ref="D39" r:id="rId33" xr:uid="{00000000-0004-0000-0000-000020000000}"/>
    <hyperlink ref="D40" r:id="rId34" xr:uid="{00000000-0004-0000-0000-000021000000}"/>
    <hyperlink ref="D42" r:id="rId35" xr:uid="{00000000-0004-0000-0000-000022000000}"/>
    <hyperlink ref="G42" r:id="rId36" xr:uid="{00000000-0004-0000-0000-000023000000}"/>
    <hyperlink ref="G43" r:id="rId37" xr:uid="{00000000-0004-0000-0000-000024000000}"/>
    <hyperlink ref="D45" r:id="rId38" xr:uid="{00000000-0004-0000-0000-000025000000}"/>
    <hyperlink ref="D46" r:id="rId39" xr:uid="{00000000-0004-0000-0000-000026000000}"/>
    <hyperlink ref="G47" r:id="rId40" xr:uid="{00000000-0004-0000-0000-000027000000}"/>
    <hyperlink ref="D48" r:id="rId41" xr:uid="{00000000-0004-0000-0000-000028000000}"/>
    <hyperlink ref="D50" r:id="rId42" xr:uid="{00000000-0004-0000-0000-000029000000}"/>
    <hyperlink ref="G50" r:id="rId43" xr:uid="{00000000-0004-0000-0000-00002A000000}"/>
    <hyperlink ref="B56" r:id="rId44" xr:uid="{00000000-0004-0000-0000-00002B000000}"/>
    <hyperlink ref="D56" r:id="rId45" xr:uid="{00000000-0004-0000-0000-00002C000000}"/>
    <hyperlink ref="G56" r:id="rId46" xr:uid="{00000000-0004-0000-0000-00002D000000}"/>
    <hyperlink ref="D59" r:id="rId47" xr:uid="{00000000-0004-0000-0000-00002E000000}"/>
    <hyperlink ref="D61" r:id="rId48" xr:uid="{00000000-0004-0000-0000-00002F000000}"/>
    <hyperlink ref="G65" r:id="rId49" xr:uid="{00000000-0004-0000-0000-000030000000}"/>
    <hyperlink ref="D66" r:id="rId50" xr:uid="{00000000-0004-0000-0000-000031000000}"/>
    <hyperlink ref="D68" r:id="rId51" xr:uid="{00000000-0004-0000-0000-000033000000}"/>
    <hyperlink ref="G68" r:id="rId52" xr:uid="{00000000-0004-0000-0000-000034000000}"/>
    <hyperlink ref="D69" r:id="rId53" xr:uid="{00000000-0004-0000-0000-000035000000}"/>
    <hyperlink ref="D70" r:id="rId54" xr:uid="{00000000-0004-0000-0000-000036000000}"/>
    <hyperlink ref="G72" r:id="rId55" xr:uid="{00000000-0004-0000-0000-000037000000}"/>
    <hyperlink ref="B75" r:id="rId56" xr:uid="{00000000-0004-0000-0000-000038000000}"/>
    <hyperlink ref="D75" r:id="rId57" xr:uid="{00000000-0004-0000-0000-000039000000}"/>
    <hyperlink ref="D76" r:id="rId58" xr:uid="{00000000-0004-0000-0000-00003A000000}"/>
    <hyperlink ref="D77" r:id="rId59" xr:uid="{00000000-0004-0000-0000-00003B000000}"/>
    <hyperlink ref="D78" r:id="rId60" xr:uid="{00000000-0004-0000-0000-00003C000000}"/>
    <hyperlink ref="D81" r:id="rId61" xr:uid="{00000000-0004-0000-0000-00003D000000}"/>
    <hyperlink ref="D82" r:id="rId62" xr:uid="{00000000-0004-0000-0000-00003E000000}"/>
    <hyperlink ref="G82" r:id="rId63" xr:uid="{00000000-0004-0000-0000-00003F000000}"/>
    <hyperlink ref="D83" r:id="rId64" xr:uid="{00000000-0004-0000-0000-000040000000}"/>
    <hyperlink ref="D84" r:id="rId65" xr:uid="{00000000-0004-0000-0000-000041000000}"/>
    <hyperlink ref="G84" r:id="rId66" xr:uid="{00000000-0004-0000-0000-000042000000}"/>
    <hyperlink ref="D86" r:id="rId67" xr:uid="{00000000-0004-0000-0000-000043000000}"/>
    <hyperlink ref="D87" r:id="rId68" xr:uid="{00000000-0004-0000-0000-000044000000}"/>
    <hyperlink ref="B90" r:id="rId69" xr:uid="{00000000-0004-0000-0000-000046000000}"/>
    <hyperlink ref="D90" r:id="rId70" xr:uid="{00000000-0004-0000-0000-000047000000}"/>
    <hyperlink ref="G90" r:id="rId71" xr:uid="{00000000-0004-0000-0000-000048000000}"/>
    <hyperlink ref="G91" r:id="rId72" xr:uid="{00000000-0004-0000-0000-000049000000}"/>
    <hyperlink ref="D92" r:id="rId73" xr:uid="{00000000-0004-0000-0000-00004A000000}"/>
    <hyperlink ref="G92" r:id="rId74" xr:uid="{00000000-0004-0000-0000-00004B000000}"/>
    <hyperlink ref="G93" r:id="rId75" xr:uid="{00000000-0004-0000-0000-00004C000000}"/>
    <hyperlink ref="D94" r:id="rId76" xr:uid="{00000000-0004-0000-0000-00004D000000}"/>
    <hyperlink ref="D95" r:id="rId77" xr:uid="{00000000-0004-0000-0000-00004E000000}"/>
    <hyperlink ref="D96" r:id="rId78" xr:uid="{00000000-0004-0000-0000-00004F000000}"/>
    <hyperlink ref="D97" r:id="rId79" xr:uid="{00000000-0004-0000-0000-000050000000}"/>
    <hyperlink ref="G97" r:id="rId80" xr:uid="{00000000-0004-0000-0000-000051000000}"/>
    <hyperlink ref="D98" r:id="rId81" xr:uid="{00000000-0004-0000-0000-000052000000}"/>
    <hyperlink ref="G98" r:id="rId82" xr:uid="{00000000-0004-0000-0000-000053000000}"/>
    <hyperlink ref="D99" r:id="rId83" xr:uid="{00000000-0004-0000-0000-000054000000}"/>
    <hyperlink ref="G100" r:id="rId84" xr:uid="{00000000-0004-0000-0000-000056000000}"/>
    <hyperlink ref="D103" r:id="rId85" xr:uid="{00000000-0004-0000-0000-000057000000}"/>
    <hyperlink ref="G103" r:id="rId86" xr:uid="{00000000-0004-0000-0000-000058000000}"/>
    <hyperlink ref="G104" r:id="rId87" xr:uid="{00000000-0004-0000-0000-000059000000}"/>
    <hyperlink ref="G105" r:id="rId88" xr:uid="{00000000-0004-0000-0000-00005A000000}"/>
    <hyperlink ref="D107" r:id="rId89" xr:uid="{00000000-0004-0000-0000-00005B000000}"/>
    <hyperlink ref="D108" r:id="rId90" xr:uid="{00000000-0004-0000-0000-00005C000000}"/>
    <hyperlink ref="G108" r:id="rId91" xr:uid="{00000000-0004-0000-0000-00005D000000}"/>
    <hyperlink ref="D109" r:id="rId92" xr:uid="{00000000-0004-0000-0000-00005E000000}"/>
    <hyperlink ref="B110" r:id="rId93" xr:uid="{00000000-0004-0000-0000-00005F000000}"/>
    <hyperlink ref="D110" r:id="rId94" xr:uid="{00000000-0004-0000-0000-000060000000}"/>
    <hyperlink ref="G110" r:id="rId95" xr:uid="{00000000-0004-0000-0000-000061000000}"/>
    <hyperlink ref="B111" r:id="rId96" xr:uid="{00000000-0004-0000-0000-000062000000}"/>
    <hyperlink ref="D111" r:id="rId97" xr:uid="{00000000-0004-0000-0000-000063000000}"/>
    <hyperlink ref="G111" r:id="rId98" xr:uid="{00000000-0004-0000-0000-000064000000}"/>
    <hyperlink ref="B112" r:id="rId99" xr:uid="{00000000-0004-0000-0000-000065000000}"/>
    <hyperlink ref="D112" r:id="rId100" location=":~:text=Shiva%20Pooladvand%20is%20an%20assistant,Engineering%20and%20the%20Built%20Environment." xr:uid="{00000000-0004-0000-0000-000066000000}"/>
    <hyperlink ref="G112" r:id="rId101" xr:uid="{00000000-0004-0000-0000-000067000000}"/>
    <hyperlink ref="B113" r:id="rId102" xr:uid="{00000000-0004-0000-0000-000068000000}"/>
    <hyperlink ref="G113" r:id="rId103" xr:uid="{00000000-0004-0000-0000-000069000000}"/>
    <hyperlink ref="B114" r:id="rId104" xr:uid="{00000000-0004-0000-0000-00006A000000}"/>
    <hyperlink ref="G114" r:id="rId105" xr:uid="{00000000-0004-0000-0000-00006B000000}"/>
    <hyperlink ref="B115" r:id="rId106" xr:uid="{00000000-0004-0000-0000-00006C000000}"/>
    <hyperlink ref="G115" r:id="rId107" xr:uid="{00000000-0004-0000-0000-00006D000000}"/>
    <hyperlink ref="B116" r:id="rId108" xr:uid="{00000000-0004-0000-0000-00006E000000}"/>
    <hyperlink ref="B117" r:id="rId109" xr:uid="{00000000-0004-0000-0000-00006F000000}"/>
    <hyperlink ref="B118" r:id="rId110" xr:uid="{00000000-0004-0000-0000-000070000000}"/>
    <hyperlink ref="G118" r:id="rId111" xr:uid="{00000000-0004-0000-0000-000071000000}"/>
    <hyperlink ref="B119" r:id="rId112" xr:uid="{00000000-0004-0000-0000-000072000000}"/>
    <hyperlink ref="G119" r:id="rId113" xr:uid="{00000000-0004-0000-0000-000073000000}"/>
    <hyperlink ref="B120" r:id="rId114" xr:uid="{00000000-0004-0000-0000-000074000000}"/>
    <hyperlink ref="G120" r:id="rId115" xr:uid="{00000000-0004-0000-0000-000075000000}"/>
    <hyperlink ref="G121" r:id="rId116" xr:uid="{00000000-0004-0000-0000-000076000000}"/>
    <hyperlink ref="B122" r:id="rId117" xr:uid="{00000000-0004-0000-0000-000077000000}"/>
    <hyperlink ref="B123" r:id="rId118" xr:uid="{00000000-0004-0000-0000-000078000000}"/>
    <hyperlink ref="E123" r:id="rId119" xr:uid="{00000000-0004-0000-0000-000079000000}"/>
    <hyperlink ref="B124" r:id="rId120" xr:uid="{00000000-0004-0000-0000-00007A000000}"/>
    <hyperlink ref="E124" r:id="rId121" xr:uid="{00000000-0004-0000-0000-00007B000000}"/>
    <hyperlink ref="G124" r:id="rId122" xr:uid="{00000000-0004-0000-0000-00007C000000}"/>
    <hyperlink ref="B125" r:id="rId123" xr:uid="{00000000-0004-0000-0000-00007D000000}"/>
    <hyperlink ref="E125" r:id="rId124" xr:uid="{00000000-0004-0000-0000-00007E000000}"/>
    <hyperlink ref="G125" r:id="rId125" xr:uid="{00000000-0004-0000-0000-00007F000000}"/>
    <hyperlink ref="B126" r:id="rId126" xr:uid="{00000000-0004-0000-0000-000080000000}"/>
    <hyperlink ref="G126" r:id="rId127" xr:uid="{00000000-0004-0000-0000-000081000000}"/>
    <hyperlink ref="B127" r:id="rId128" xr:uid="{00000000-0004-0000-0000-000082000000}"/>
    <hyperlink ref="E127" r:id="rId129" xr:uid="{00000000-0004-0000-0000-000083000000}"/>
    <hyperlink ref="G127" r:id="rId130" xr:uid="{00000000-0004-0000-0000-000084000000}"/>
    <hyperlink ref="B128" r:id="rId131" xr:uid="{00000000-0004-0000-0000-000085000000}"/>
    <hyperlink ref="G128" r:id="rId132" xr:uid="{00000000-0004-0000-0000-000086000000}"/>
    <hyperlink ref="B129" r:id="rId133" xr:uid="{00000000-0004-0000-0000-000087000000}"/>
    <hyperlink ref="G129" r:id="rId134" xr:uid="{00000000-0004-0000-0000-000088000000}"/>
    <hyperlink ref="B130" r:id="rId135" xr:uid="{00000000-0004-0000-0000-000089000000}"/>
    <hyperlink ref="D130" r:id="rId136" xr:uid="{00000000-0004-0000-0000-00008A000000}"/>
    <hyperlink ref="B131" r:id="rId137" xr:uid="{00000000-0004-0000-0000-00008B000000}"/>
    <hyperlink ref="D131" r:id="rId138" xr:uid="{00000000-0004-0000-0000-00008C000000}"/>
    <hyperlink ref="B132" r:id="rId139" xr:uid="{00000000-0004-0000-0000-00008D000000}"/>
    <hyperlink ref="D132" r:id="rId140" xr:uid="{00000000-0004-0000-0000-00008E000000}"/>
    <hyperlink ref="E132" r:id="rId141" xr:uid="{00000000-0004-0000-0000-00008F000000}"/>
    <hyperlink ref="G132" r:id="rId142" xr:uid="{00000000-0004-0000-0000-000090000000}"/>
    <hyperlink ref="B133" r:id="rId143" xr:uid="{00000000-0004-0000-0000-000091000000}"/>
    <hyperlink ref="D133" r:id="rId144" xr:uid="{00000000-0004-0000-0000-000092000000}"/>
    <hyperlink ref="G133" r:id="rId145" xr:uid="{00000000-0004-0000-0000-000093000000}"/>
    <hyperlink ref="B134" r:id="rId146" xr:uid="{00000000-0004-0000-0000-000094000000}"/>
    <hyperlink ref="G134" r:id="rId147" xr:uid="{00000000-0004-0000-0000-000095000000}"/>
    <hyperlink ref="B135" r:id="rId148" xr:uid="{00000000-0004-0000-0000-000096000000}"/>
    <hyperlink ref="D135" r:id="rId149" xr:uid="{00000000-0004-0000-0000-000097000000}"/>
    <hyperlink ref="G135" r:id="rId150" xr:uid="{00000000-0004-0000-0000-000098000000}"/>
    <hyperlink ref="B136" r:id="rId151" xr:uid="{00000000-0004-0000-0000-000099000000}"/>
    <hyperlink ref="D136" r:id="rId152" xr:uid="{00000000-0004-0000-0000-00009A000000}"/>
    <hyperlink ref="G136" r:id="rId153" xr:uid="{00000000-0004-0000-0000-00009B000000}"/>
    <hyperlink ref="B137" r:id="rId154" xr:uid="{00000000-0004-0000-0000-00009C000000}"/>
    <hyperlink ref="D137" r:id="rId155" xr:uid="{00000000-0004-0000-0000-00009D000000}"/>
    <hyperlink ref="B138" r:id="rId156" xr:uid="{00000000-0004-0000-0000-00009E000000}"/>
    <hyperlink ref="D138" r:id="rId157" xr:uid="{00000000-0004-0000-0000-00009F000000}"/>
    <hyperlink ref="B139" r:id="rId158" xr:uid="{00000000-0004-0000-0000-0000A0000000}"/>
    <hyperlink ref="D139" r:id="rId159" xr:uid="{00000000-0004-0000-0000-0000A1000000}"/>
    <hyperlink ref="G139" r:id="rId160" xr:uid="{00000000-0004-0000-0000-0000A2000000}"/>
    <hyperlink ref="B140" r:id="rId161" xr:uid="{00000000-0004-0000-0000-0000A3000000}"/>
    <hyperlink ref="D140" r:id="rId162" xr:uid="{00000000-0004-0000-0000-0000A4000000}"/>
    <hyperlink ref="G140" r:id="rId163" xr:uid="{00000000-0004-0000-0000-0000A5000000}"/>
    <hyperlink ref="B141" r:id="rId164" xr:uid="{00000000-0004-0000-0000-0000A6000000}"/>
    <hyperlink ref="D141" r:id="rId165" xr:uid="{00000000-0004-0000-0000-0000A7000000}"/>
    <hyperlink ref="G141" r:id="rId166" xr:uid="{00000000-0004-0000-0000-0000A8000000}"/>
    <hyperlink ref="B142" r:id="rId167" xr:uid="{00000000-0004-0000-0000-0000A9000000}"/>
    <hyperlink ref="D142" r:id="rId168" xr:uid="{00000000-0004-0000-0000-0000AA000000}"/>
    <hyperlink ref="G142" r:id="rId169" xr:uid="{00000000-0004-0000-0000-0000AB000000}"/>
    <hyperlink ref="B143" r:id="rId170" xr:uid="{00000000-0004-0000-0000-0000AC000000}"/>
    <hyperlink ref="D143" r:id="rId171" xr:uid="{00000000-0004-0000-0000-0000AD000000}"/>
    <hyperlink ref="G143" r:id="rId172" xr:uid="{00000000-0004-0000-0000-0000AE000000}"/>
    <hyperlink ref="B144" r:id="rId173" xr:uid="{00000000-0004-0000-0000-0000AF000000}"/>
    <hyperlink ref="D144" r:id="rId174" xr:uid="{00000000-0004-0000-0000-0000B0000000}"/>
    <hyperlink ref="G144" r:id="rId175" xr:uid="{00000000-0004-0000-0000-0000B1000000}"/>
    <hyperlink ref="B145" r:id="rId176" xr:uid="{00000000-0004-0000-0000-0000B2000000}"/>
    <hyperlink ref="D145" r:id="rId177" xr:uid="{00000000-0004-0000-0000-0000B3000000}"/>
    <hyperlink ref="G145" r:id="rId178" xr:uid="{00000000-0004-0000-0000-0000B4000000}"/>
    <hyperlink ref="B146" r:id="rId179" xr:uid="{00000000-0004-0000-0000-0000B5000000}"/>
    <hyperlink ref="D146" r:id="rId180" xr:uid="{00000000-0004-0000-0000-0000B6000000}"/>
    <hyperlink ref="B147" r:id="rId181" xr:uid="{00000000-0004-0000-0000-0000B7000000}"/>
    <hyperlink ref="D147" r:id="rId182" xr:uid="{00000000-0004-0000-0000-0000B8000000}"/>
    <hyperlink ref="E147" r:id="rId183" xr:uid="{00000000-0004-0000-0000-0000B9000000}"/>
    <hyperlink ref="B148" r:id="rId184" xr:uid="{00000000-0004-0000-0000-0000BA000000}"/>
    <hyperlink ref="D148" r:id="rId185" xr:uid="{00000000-0004-0000-0000-0000BB000000}"/>
    <hyperlink ref="E148" r:id="rId186" xr:uid="{00000000-0004-0000-0000-0000BC000000}"/>
    <hyperlink ref="B149" r:id="rId187" xr:uid="{00000000-0004-0000-0000-0000BD000000}"/>
    <hyperlink ref="D149" r:id="rId188" xr:uid="{00000000-0004-0000-0000-0000BE000000}"/>
    <hyperlink ref="E149" r:id="rId189" xr:uid="{00000000-0004-0000-0000-0000BF000000}"/>
    <hyperlink ref="G149" r:id="rId190" xr:uid="{00000000-0004-0000-0000-0000C0000000}"/>
    <hyperlink ref="B150" r:id="rId191" xr:uid="{00000000-0004-0000-0000-0000C1000000}"/>
    <hyperlink ref="D150" r:id="rId192" xr:uid="{00000000-0004-0000-0000-0000C2000000}"/>
    <hyperlink ref="E150" r:id="rId193" xr:uid="{00000000-0004-0000-0000-0000C3000000}"/>
    <hyperlink ref="G150" r:id="rId194" xr:uid="{00000000-0004-0000-0000-0000C4000000}"/>
    <hyperlink ref="B151" r:id="rId195" xr:uid="{00000000-0004-0000-0000-0000C5000000}"/>
    <hyperlink ref="B152" r:id="rId196" xr:uid="{00000000-0004-0000-0000-0000C6000000}"/>
    <hyperlink ref="D152" r:id="rId197" xr:uid="{00000000-0004-0000-0000-0000C7000000}"/>
    <hyperlink ref="E152" r:id="rId198" xr:uid="{00000000-0004-0000-0000-0000C8000000}"/>
    <hyperlink ref="G152" r:id="rId199" xr:uid="{00000000-0004-0000-0000-0000C9000000}"/>
    <hyperlink ref="B153" r:id="rId200" xr:uid="{00000000-0004-0000-0000-0000CA000000}"/>
    <hyperlink ref="D153" r:id="rId201" xr:uid="{00000000-0004-0000-0000-0000CB000000}"/>
    <hyperlink ref="E153" r:id="rId202" xr:uid="{00000000-0004-0000-0000-0000CC000000}"/>
    <hyperlink ref="G153" r:id="rId203" xr:uid="{00000000-0004-0000-0000-0000CD000000}"/>
    <hyperlink ref="B154" r:id="rId204" xr:uid="{00000000-0004-0000-0000-0000CE000000}"/>
    <hyperlink ref="D154" r:id="rId205" xr:uid="{00000000-0004-0000-0000-0000CF000000}"/>
    <hyperlink ref="E154" r:id="rId206" xr:uid="{00000000-0004-0000-0000-0000D0000000}"/>
    <hyperlink ref="G154" r:id="rId207" xr:uid="{00000000-0004-0000-0000-0000D1000000}"/>
    <hyperlink ref="B155" r:id="rId208" xr:uid="{00000000-0004-0000-0000-0000D2000000}"/>
    <hyperlink ref="D155" r:id="rId209" xr:uid="{00000000-0004-0000-0000-0000D3000000}"/>
    <hyperlink ref="E155" r:id="rId210" xr:uid="{00000000-0004-0000-0000-0000D4000000}"/>
    <hyperlink ref="G155" r:id="rId211" xr:uid="{00000000-0004-0000-0000-0000D5000000}"/>
    <hyperlink ref="B156" r:id="rId212" xr:uid="{00000000-0004-0000-0000-0000D6000000}"/>
    <hyperlink ref="D156" r:id="rId213" xr:uid="{00000000-0004-0000-0000-0000D7000000}"/>
    <hyperlink ref="B157" r:id="rId214" xr:uid="{00000000-0004-0000-0000-0000D8000000}"/>
    <hyperlink ref="D157" r:id="rId215" xr:uid="{00000000-0004-0000-0000-0000D9000000}"/>
    <hyperlink ref="E157" r:id="rId216" xr:uid="{00000000-0004-0000-0000-0000DA000000}"/>
    <hyperlink ref="G157" r:id="rId217" xr:uid="{00000000-0004-0000-0000-0000DB000000}"/>
    <hyperlink ref="D158" r:id="rId218" xr:uid="{00000000-0004-0000-0000-0000DD000000}"/>
    <hyperlink ref="D161" r:id="rId219" xr:uid="{4F166300-1DA0-42B6-864B-05C394E6C48E}"/>
    <hyperlink ref="B161" r:id="rId220" xr:uid="{EF977F08-3096-4A0E-9013-26E1323002D9}"/>
    <hyperlink ref="B162" r:id="rId221" display="School of Global Institute of Sustainability and Innovation" xr:uid="{D4ECDE68-6A63-4008-B939-CA0BBD5CB76E}"/>
    <hyperlink ref="B163" r:id="rId222" xr:uid="{EAD646D5-2C1E-443A-B6A1-E2E288EE0033}"/>
    <hyperlink ref="D163" r:id="rId223" xr:uid="{AEFD1784-41DA-4BE7-9012-71E79809FE1D}"/>
    <hyperlink ref="G151" r:id="rId224" xr:uid="{8F9C64E4-025E-46D5-8AE1-92957EEB900D}"/>
    <hyperlink ref="G160" r:id="rId225" xr:uid="{D8C27038-25D6-4046-B336-251B3E2F13A5}"/>
    <hyperlink ref="E159" r:id="rId226" xr:uid="{FE0A7DB4-3893-418E-80BB-9251BE62CD37}"/>
    <hyperlink ref="G159" r:id="rId227" xr:uid="{D807E681-9CA3-4091-BFEC-B30C3155AE21}"/>
    <hyperlink ref="B158" r:id="rId228" xr:uid="{00000000-0004-0000-0000-0000DC000000}"/>
    <hyperlink ref="D160" r:id="rId229" xr:uid="{4470BC99-7DB9-4120-9458-88F0AC8D1ACF}"/>
    <hyperlink ref="B160" r:id="rId230" xr:uid="{2326574F-CD60-4A74-8B41-858432776125}"/>
    <hyperlink ref="B159" r:id="rId231" xr:uid="{A2104737-52D2-4C20-92AB-B410F5BEC00D}"/>
    <hyperlink ref="D159" r:id="rId232" xr:uid="{7920D4E2-1A44-4410-92CC-65AA7379FFEA}"/>
  </hyperlinks>
  <pageMargins left="0.75" right="0.75" top="1" bottom="1"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1:A1000"/>
  <sheetViews>
    <sheetView workbookViewId="0"/>
  </sheetViews>
  <sheetFormatPr defaultColWidth="14.46484375" defaultRowHeight="15" customHeight="1"/>
  <cols>
    <col min="1" max="26" width="8.796875" customWidth="1"/>
  </cols>
  <sheetData>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Faculty Spreadsheet</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Olivia Marie Ambrose</cp:lastModifiedBy>
  <cp:revision/>
  <dcterms:created xsi:type="dcterms:W3CDTF">2024-04-08T13:44:23Z</dcterms:created>
  <dcterms:modified xsi:type="dcterms:W3CDTF">2026-08-24T16:40:55Z</dcterms:modified>
  <cp:category/>
  <cp:contentStatus/>
</cp:coreProperties>
</file>